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ASMAIN\Noutati\"/>
    </mc:Choice>
  </mc:AlternateContent>
  <xr:revisionPtr revIDLastSave="0" documentId="13_ncr:1_{7D3B71E5-F5A1-4C4E-A71D-EB7B8EC729DF}" xr6:coauthVersionLast="46" xr6:coauthVersionMax="46"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2" i="2" l="1"/>
  <c r="G220" i="2"/>
  <c r="G101" i="1"/>
  <c r="G99" i="1"/>
  <c r="G98" i="1"/>
  <c r="G97" i="1"/>
  <c r="G95" i="1"/>
  <c r="G94" i="1" s="1"/>
  <c r="G92" i="1"/>
  <c r="G91" i="1"/>
  <c r="G89" i="1"/>
  <c r="G88" i="1" s="1"/>
  <c r="G79" i="1"/>
  <c r="G66" i="1"/>
  <c r="G65" i="1" s="1"/>
  <c r="G64" i="1" s="1"/>
  <c r="G62" i="1"/>
  <c r="G58" i="1"/>
  <c r="G57" i="1" s="1"/>
  <c r="G55" i="1"/>
  <c r="G53" i="1"/>
  <c r="G52" i="1"/>
  <c r="G28" i="1"/>
  <c r="G27" i="1"/>
  <c r="G23" i="1"/>
  <c r="G15" i="1" s="1"/>
  <c r="G14" i="1" s="1"/>
  <c r="G16" i="1"/>
  <c r="G9" i="1"/>
  <c r="G51" i="1" l="1"/>
  <c r="G8" i="1"/>
  <c r="G7" i="1" s="1"/>
  <c r="D117" i="2"/>
  <c r="D188" i="2" l="1"/>
  <c r="E188" i="2"/>
  <c r="F188" i="2"/>
  <c r="G188" i="2"/>
  <c r="H188" i="2"/>
  <c r="C188" i="2"/>
  <c r="D101" i="1"/>
  <c r="E101" i="1"/>
  <c r="F101" i="1"/>
  <c r="D99" i="1"/>
  <c r="D98" i="1" s="1"/>
  <c r="D97" i="1" s="1"/>
  <c r="E99" i="1"/>
  <c r="E98" i="1" s="1"/>
  <c r="E97" i="1" s="1"/>
  <c r="F99" i="1"/>
  <c r="F98" i="1" s="1"/>
  <c r="F97" i="1" s="1"/>
  <c r="D95" i="1"/>
  <c r="E95" i="1"/>
  <c r="F95" i="1"/>
  <c r="D92" i="1"/>
  <c r="D91" i="1" s="1"/>
  <c r="E92" i="1"/>
  <c r="E91" i="1" s="1"/>
  <c r="F92" i="1"/>
  <c r="F91" i="1" s="1"/>
  <c r="D89" i="1"/>
  <c r="D88" i="1" s="1"/>
  <c r="E89" i="1"/>
  <c r="E88" i="1" s="1"/>
  <c r="F89" i="1"/>
  <c r="F88" i="1" s="1"/>
  <c r="D79" i="1"/>
  <c r="E79" i="1"/>
  <c r="F79" i="1"/>
  <c r="D66" i="1"/>
  <c r="D65" i="1" s="1"/>
  <c r="D64" i="1" s="1"/>
  <c r="E66" i="1"/>
  <c r="E65" i="1" s="1"/>
  <c r="E64" i="1" s="1"/>
  <c r="F66" i="1"/>
  <c r="F65" i="1" s="1"/>
  <c r="F64" i="1" s="1"/>
  <c r="D62" i="1"/>
  <c r="E62" i="1"/>
  <c r="F62" i="1"/>
  <c r="D58" i="1"/>
  <c r="D57" i="1" s="1"/>
  <c r="E58" i="1"/>
  <c r="E57" i="1" s="1"/>
  <c r="F58" i="1"/>
  <c r="F57" i="1" s="1"/>
  <c r="D55" i="1"/>
  <c r="E55" i="1"/>
  <c r="F55" i="1"/>
  <c r="D53" i="1"/>
  <c r="D52" i="1" s="1"/>
  <c r="E53" i="1"/>
  <c r="E52" i="1" s="1"/>
  <c r="F53" i="1"/>
  <c r="F52" i="1" s="1"/>
  <c r="D28" i="1"/>
  <c r="D27" i="1" s="1"/>
  <c r="E28" i="1"/>
  <c r="E27" i="1" s="1"/>
  <c r="F28" i="1"/>
  <c r="F27" i="1" s="1"/>
  <c r="D23" i="1"/>
  <c r="E23" i="1"/>
  <c r="F23" i="1"/>
  <c r="D16" i="1"/>
  <c r="E16" i="1"/>
  <c r="E15" i="1" s="1"/>
  <c r="F16" i="1"/>
  <c r="F15" i="1" s="1"/>
  <c r="D9" i="1"/>
  <c r="E9" i="1"/>
  <c r="F9" i="1"/>
  <c r="C101" i="1"/>
  <c r="C99" i="1"/>
  <c r="C98" i="1" s="1"/>
  <c r="C97" i="1" s="1"/>
  <c r="C95" i="1"/>
  <c r="C92" i="1"/>
  <c r="C91" i="1" s="1"/>
  <c r="C89" i="1"/>
  <c r="C88" i="1" s="1"/>
  <c r="C79" i="1"/>
  <c r="C65" i="1" s="1"/>
  <c r="C64" i="1" s="1"/>
  <c r="C66" i="1"/>
  <c r="C62" i="1"/>
  <c r="C58" i="1"/>
  <c r="C55" i="1"/>
  <c r="C53" i="1"/>
  <c r="C28" i="1"/>
  <c r="C27" i="1" s="1"/>
  <c r="C23" i="1"/>
  <c r="C16" i="1"/>
  <c r="C15" i="1" s="1"/>
  <c r="C9" i="1"/>
  <c r="C57" i="1" l="1"/>
  <c r="C52" i="1"/>
  <c r="C51" i="1" s="1"/>
  <c r="D15" i="1"/>
  <c r="D14" i="1" s="1"/>
  <c r="E94" i="1"/>
  <c r="D94" i="1"/>
  <c r="C14" i="1"/>
  <c r="C94" i="1"/>
  <c r="F94" i="1"/>
  <c r="E51" i="1"/>
  <c r="F51" i="1"/>
  <c r="D51" i="1"/>
  <c r="F14" i="1"/>
  <c r="E14" i="1"/>
  <c r="C8" i="1" l="1"/>
  <c r="C7" i="1" s="1"/>
  <c r="F8" i="1"/>
  <c r="F7" i="1" s="1"/>
  <c r="D8" i="1"/>
  <c r="D7" i="1" s="1"/>
  <c r="E8" i="1"/>
  <c r="E7" i="1" s="1"/>
  <c r="D195" i="2" l="1"/>
  <c r="D194" i="2" s="1"/>
  <c r="D193" i="2" s="1"/>
  <c r="D192" i="2" s="1"/>
  <c r="D191" i="2" s="1"/>
  <c r="E195" i="2"/>
  <c r="E194" i="2" s="1"/>
  <c r="E193" i="2" s="1"/>
  <c r="E192" i="2" s="1"/>
  <c r="E191" i="2" s="1"/>
  <c r="F195" i="2"/>
  <c r="F194" i="2" s="1"/>
  <c r="F193" i="2" s="1"/>
  <c r="F192" i="2" s="1"/>
  <c r="F191" i="2" s="1"/>
  <c r="G195" i="2"/>
  <c r="G194" i="2" s="1"/>
  <c r="G193" i="2" s="1"/>
  <c r="G192" i="2" s="1"/>
  <c r="G191" i="2" s="1"/>
  <c r="H195" i="2"/>
  <c r="H194" i="2" s="1"/>
  <c r="H193" i="2" s="1"/>
  <c r="H192" i="2" s="1"/>
  <c r="H191" i="2" s="1"/>
  <c r="D196" i="2"/>
  <c r="E196" i="2"/>
  <c r="F196" i="2"/>
  <c r="G196" i="2"/>
  <c r="H196" i="2"/>
  <c r="D183" i="2"/>
  <c r="E183" i="2"/>
  <c r="E179" i="2" s="1"/>
  <c r="E178" i="2" s="1"/>
  <c r="E177" i="2" s="1"/>
  <c r="F183" i="2"/>
  <c r="G183" i="2"/>
  <c r="G179" i="2" s="1"/>
  <c r="G178" i="2" s="1"/>
  <c r="G177" i="2" s="1"/>
  <c r="H183" i="2"/>
  <c r="D179" i="2"/>
  <c r="D178" i="2" s="1"/>
  <c r="D177" i="2" s="1"/>
  <c r="F179" i="2"/>
  <c r="F178" i="2" s="1"/>
  <c r="F177" i="2" s="1"/>
  <c r="H179" i="2"/>
  <c r="H178" i="2" s="1"/>
  <c r="H177" i="2" s="1"/>
  <c r="D136" i="2"/>
  <c r="E136" i="2"/>
  <c r="F136" i="2"/>
  <c r="G136" i="2"/>
  <c r="H136" i="2"/>
  <c r="C136" i="2"/>
  <c r="D94" i="2"/>
  <c r="E94" i="2"/>
  <c r="F94" i="2"/>
  <c r="G94" i="2"/>
  <c r="H94" i="2"/>
  <c r="C94" i="2"/>
  <c r="D217" i="2" l="1"/>
  <c r="D216" i="2" s="1"/>
  <c r="D215" i="2" s="1"/>
  <c r="D214" i="2" s="1"/>
  <c r="D213" i="2" s="1"/>
  <c r="D212" i="2" s="1"/>
  <c r="E217" i="2"/>
  <c r="E216" i="2" s="1"/>
  <c r="E215" i="2" s="1"/>
  <c r="E214" i="2" s="1"/>
  <c r="E211" i="2" s="1"/>
  <c r="E210" i="2" s="1"/>
  <c r="E209" i="2" s="1"/>
  <c r="F217" i="2"/>
  <c r="F216" i="2" s="1"/>
  <c r="F215" i="2" s="1"/>
  <c r="F214" i="2" s="1"/>
  <c r="G217" i="2"/>
  <c r="G216" i="2" s="1"/>
  <c r="G215" i="2" s="1"/>
  <c r="G214" i="2" s="1"/>
  <c r="G213" i="2" s="1"/>
  <c r="G212" i="2" s="1"/>
  <c r="H217" i="2"/>
  <c r="H216" i="2" s="1"/>
  <c r="H215" i="2" s="1"/>
  <c r="H214" i="2" s="1"/>
  <c r="H213" i="2" s="1"/>
  <c r="H212" i="2" s="1"/>
  <c r="D211" i="2"/>
  <c r="D210" i="2" s="1"/>
  <c r="D209" i="2" s="1"/>
  <c r="H211" i="2"/>
  <c r="H210" i="2" s="1"/>
  <c r="H209" i="2" s="1"/>
  <c r="D205" i="2"/>
  <c r="E205" i="2"/>
  <c r="F205" i="2"/>
  <c r="G205" i="2"/>
  <c r="H205" i="2"/>
  <c r="D201" i="2"/>
  <c r="D200" i="2" s="1"/>
  <c r="D14" i="2" s="1"/>
  <c r="E201" i="2"/>
  <c r="E200" i="2" s="1"/>
  <c r="E14" i="2" s="1"/>
  <c r="F201" i="2"/>
  <c r="G201" i="2"/>
  <c r="H201" i="2"/>
  <c r="H200" i="2" s="1"/>
  <c r="H14" i="2" s="1"/>
  <c r="G12" i="2"/>
  <c r="C183" i="2"/>
  <c r="C179" i="2" s="1"/>
  <c r="D176" i="2"/>
  <c r="E176" i="2"/>
  <c r="F176" i="2"/>
  <c r="F18" i="2" s="1"/>
  <c r="G176" i="2"/>
  <c r="G18" i="2" s="1"/>
  <c r="H176" i="2"/>
  <c r="H18" i="2" s="1"/>
  <c r="E12" i="2"/>
  <c r="D12" i="2"/>
  <c r="F12" i="2"/>
  <c r="H12" i="2"/>
  <c r="D168" i="2"/>
  <c r="E168" i="2"/>
  <c r="F168" i="2"/>
  <c r="G168" i="2"/>
  <c r="H168" i="2"/>
  <c r="D162" i="2"/>
  <c r="D161" i="2" s="1"/>
  <c r="E162" i="2"/>
  <c r="F162" i="2"/>
  <c r="F161" i="2" s="1"/>
  <c r="G162" i="2"/>
  <c r="H162" i="2"/>
  <c r="H161" i="2" s="1"/>
  <c r="D155" i="2"/>
  <c r="E155" i="2"/>
  <c r="F155" i="2"/>
  <c r="G155" i="2"/>
  <c r="H155" i="2"/>
  <c r="D149" i="2"/>
  <c r="E149" i="2"/>
  <c r="F149" i="2"/>
  <c r="G149" i="2"/>
  <c r="H149" i="2"/>
  <c r="D145" i="2"/>
  <c r="E145" i="2"/>
  <c r="F145" i="2"/>
  <c r="G145" i="2"/>
  <c r="H145" i="2"/>
  <c r="D125" i="2"/>
  <c r="D115" i="2" s="1"/>
  <c r="E125" i="2"/>
  <c r="E115" i="2" s="1"/>
  <c r="F125" i="2"/>
  <c r="G125" i="2"/>
  <c r="G115" i="2" s="1"/>
  <c r="H125" i="2"/>
  <c r="H115" i="2" s="1"/>
  <c r="F115" i="2"/>
  <c r="D110" i="2"/>
  <c r="D101" i="2" s="1"/>
  <c r="E110" i="2"/>
  <c r="E101" i="2" s="1"/>
  <c r="F110" i="2"/>
  <c r="G110" i="2"/>
  <c r="G101" i="2" s="1"/>
  <c r="H110" i="2"/>
  <c r="H101" i="2" s="1"/>
  <c r="F101" i="2"/>
  <c r="D91" i="2"/>
  <c r="E91" i="2"/>
  <c r="F91" i="2"/>
  <c r="G91" i="2"/>
  <c r="H91" i="2"/>
  <c r="D80" i="2"/>
  <c r="D79" i="2" s="1"/>
  <c r="E80" i="2"/>
  <c r="E79" i="2" s="1"/>
  <c r="F80" i="2"/>
  <c r="F79" i="2" s="1"/>
  <c r="F17" i="2" s="1"/>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5" i="2"/>
  <c r="D18" i="2"/>
  <c r="E18" i="2"/>
  <c r="D24" i="2"/>
  <c r="E24" i="2"/>
  <c r="F24" i="2"/>
  <c r="G24" i="2"/>
  <c r="H24" i="2"/>
  <c r="C217" i="2"/>
  <c r="C216" i="2" s="1"/>
  <c r="C215" i="2" s="1"/>
  <c r="C214" i="2" s="1"/>
  <c r="C211" i="2" s="1"/>
  <c r="C210" i="2" s="1"/>
  <c r="C209" i="2" s="1"/>
  <c r="C205" i="2"/>
  <c r="C201" i="2"/>
  <c r="C196" i="2"/>
  <c r="C195" i="2"/>
  <c r="C194" i="2" s="1"/>
  <c r="C193" i="2" s="1"/>
  <c r="C192" i="2" s="1"/>
  <c r="C191" i="2" s="1"/>
  <c r="C178" i="2"/>
  <c r="C177" i="2" s="1"/>
  <c r="C12" i="2" s="1"/>
  <c r="C176" i="2"/>
  <c r="C18" i="2" s="1"/>
  <c r="C168" i="2"/>
  <c r="C162" i="2"/>
  <c r="C155" i="2"/>
  <c r="C149" i="2"/>
  <c r="C145" i="2"/>
  <c r="C125" i="2"/>
  <c r="C115" i="2" s="1"/>
  <c r="C110" i="2"/>
  <c r="C101" i="2" s="1"/>
  <c r="C91" i="2"/>
  <c r="C80" i="2"/>
  <c r="C79" i="2" s="1"/>
  <c r="C17" i="2" s="1"/>
  <c r="C75" i="2"/>
  <c r="C15" i="2" s="1"/>
  <c r="C73" i="2"/>
  <c r="C72" i="2" s="1"/>
  <c r="C69" i="2"/>
  <c r="C61" i="2"/>
  <c r="C59" i="2"/>
  <c r="C36" i="2"/>
  <c r="C34" i="2"/>
  <c r="C24" i="2"/>
  <c r="C11" i="2"/>
  <c r="G211" i="2" l="1"/>
  <c r="G210" i="2" s="1"/>
  <c r="G209" i="2" s="1"/>
  <c r="C213" i="2"/>
  <c r="C212" i="2" s="1"/>
  <c r="H135" i="2"/>
  <c r="E135" i="2"/>
  <c r="D135" i="2"/>
  <c r="F211" i="2"/>
  <c r="F210" i="2" s="1"/>
  <c r="F209" i="2" s="1"/>
  <c r="F213" i="2"/>
  <c r="F212" i="2" s="1"/>
  <c r="H23" i="2"/>
  <c r="H9" i="2" s="1"/>
  <c r="D23" i="2"/>
  <c r="D9" i="2" s="1"/>
  <c r="G161" i="2"/>
  <c r="E213" i="2"/>
  <c r="E212" i="2" s="1"/>
  <c r="C23" i="2"/>
  <c r="C9" i="2" s="1"/>
  <c r="C78" i="2"/>
  <c r="C16" i="2" s="1"/>
  <c r="E161" i="2"/>
  <c r="F200" i="2"/>
  <c r="F14" i="2" s="1"/>
  <c r="G200" i="2"/>
  <c r="G14" i="2" s="1"/>
  <c r="E13" i="2"/>
  <c r="G13" i="2"/>
  <c r="H13" i="2"/>
  <c r="F13" i="2"/>
  <c r="D13" i="2"/>
  <c r="G135" i="2"/>
  <c r="F135" i="2"/>
  <c r="F90" i="2"/>
  <c r="E90" i="2"/>
  <c r="H90" i="2"/>
  <c r="D90" i="2"/>
  <c r="G90" i="2"/>
  <c r="E78" i="2"/>
  <c r="E16" i="2" s="1"/>
  <c r="E17" i="2"/>
  <c r="H78" i="2"/>
  <c r="H16" i="2" s="1"/>
  <c r="H17" i="2"/>
  <c r="D78" i="2"/>
  <c r="D16" i="2" s="1"/>
  <c r="D17" i="2"/>
  <c r="G17" i="2"/>
  <c r="G78" i="2"/>
  <c r="G16" i="2" s="1"/>
  <c r="F78" i="2"/>
  <c r="F16" i="2" s="1"/>
  <c r="F23" i="2"/>
  <c r="F9" i="2" s="1"/>
  <c r="E23" i="2"/>
  <c r="E9" i="2" s="1"/>
  <c r="G23" i="2"/>
  <c r="G9" i="2" s="1"/>
  <c r="C135" i="2"/>
  <c r="C161" i="2"/>
  <c r="C13" i="2"/>
  <c r="C200" i="2"/>
  <c r="C14" i="2" s="1"/>
  <c r="C90" i="2"/>
  <c r="H89" i="2" l="1"/>
  <c r="H53" i="2" s="1"/>
  <c r="H45" i="2" s="1"/>
  <c r="H44" i="2" s="1"/>
  <c r="H10" i="2" s="1"/>
  <c r="H8" i="2" s="1"/>
  <c r="H7" i="2" s="1"/>
  <c r="E89" i="2"/>
  <c r="E53" i="2" s="1"/>
  <c r="E45" i="2" s="1"/>
  <c r="E44" i="2" s="1"/>
  <c r="E10" i="2" s="1"/>
  <c r="E8" i="2" s="1"/>
  <c r="E7" i="2" s="1"/>
  <c r="D89" i="2"/>
  <c r="D53" i="2" s="1"/>
  <c r="D45" i="2" s="1"/>
  <c r="D44" i="2" s="1"/>
  <c r="D87" i="2" s="1"/>
  <c r="C89" i="2"/>
  <c r="C53" i="2" s="1"/>
  <c r="C45" i="2" s="1"/>
  <c r="C44" i="2" s="1"/>
  <c r="C22" i="2" s="1"/>
  <c r="C21" i="2" s="1"/>
  <c r="G89" i="2"/>
  <c r="G53" i="2" s="1"/>
  <c r="G45" i="2" s="1"/>
  <c r="G44" i="2" s="1"/>
  <c r="G87" i="2" s="1"/>
  <c r="F89" i="2"/>
  <c r="F53" i="2" s="1"/>
  <c r="F45" i="2" s="1"/>
  <c r="F44" i="2" s="1"/>
  <c r="C87" i="2" l="1"/>
  <c r="C10" i="2"/>
  <c r="C20" i="2" s="1"/>
  <c r="C19" i="2" s="1"/>
  <c r="H22" i="2"/>
  <c r="H21" i="2" s="1"/>
  <c r="H87" i="2"/>
  <c r="G22" i="2"/>
  <c r="G21" i="2" s="1"/>
  <c r="G10" i="2"/>
  <c r="E22" i="2"/>
  <c r="E21" i="2" s="1"/>
  <c r="E87" i="2"/>
  <c r="D10" i="2"/>
  <c r="D8" i="2" s="1"/>
  <c r="D7" i="2" s="1"/>
  <c r="D22" i="2"/>
  <c r="D21" i="2" s="1"/>
  <c r="F10" i="2"/>
  <c r="F22" i="2"/>
  <c r="F21" i="2" s="1"/>
  <c r="F87" i="2"/>
  <c r="H20" i="2"/>
  <c r="H19" i="2" s="1"/>
  <c r="E20" i="2"/>
  <c r="E19" i="2" s="1"/>
  <c r="C8" i="2"/>
  <c r="C7" i="2" s="1"/>
  <c r="G20" i="2" l="1"/>
  <c r="G19" i="2" s="1"/>
  <c r="G8" i="2"/>
  <c r="G7" i="2" s="1"/>
  <c r="I7" i="2" s="1"/>
  <c r="D20" i="2"/>
  <c r="D19" i="2" s="1"/>
  <c r="F20" i="2"/>
  <c r="F19" i="2" s="1"/>
  <c r="F8" i="2"/>
  <c r="F7" i="2" s="1"/>
</calcChain>
</file>

<file path=xl/sharedStrings.xml><?xml version="1.0" encoding="utf-8"?>
<sst xmlns="http://schemas.openxmlformats.org/spreadsheetml/2006/main" count="558" uniqueCount="502">
  <si>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</si>
  <si>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</si>
  <si>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</si>
  <si>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</si>
  <si>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</si>
  <si>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</si>
  <si>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</si>
  <si>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</si>
  <si>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</si>
  <si>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</si>
  <si>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</si>
  <si>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</si>
  <si>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</si>
  <si>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</si>
  <si>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</si>
  <si>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</si>
  <si>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</si>
  <si>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</si>
  <si>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</si>
  <si>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</si>
  <si>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</si>
  <si>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</si>
  <si>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</si>
  <si>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</si>
  <si>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</si>
  <si>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</si>
  <si>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</si>
  <si>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</si>
  <si>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</si>
  <si>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</si>
  <si>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</si>
  <si>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</si>
  <si>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</si>
  <si>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</si>
  <si>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</si>
  <si>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</si>
  <si>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</si>
  <si>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</si>
  <si>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</si>
  <si>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</si>
  <si>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</si>
  <si>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</si>
  <si>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</si>
  <si>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</si>
  <si>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</si>
  <si>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</si>
  <si>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</si>
  <si>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</si>
  <si>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</si>
  <si>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</si>
  <si>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</si>
  <si>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</si>
  <si>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</si>
  <si>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</si>
  <si>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</si>
  <si>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</si>
  <si>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</si>
  <si>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</si>
  <si>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</si>
  <si>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</si>
  <si>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</si>
  <si>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</si>
  <si>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</si>
  <si>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</si>
  <si>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</si>
  <si>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</si>
  <si>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</si>
  <si>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</si>
  <si>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</si>
  <si>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</si>
  <si>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</si>
  <si>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</si>
  <si>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</si>
  <si>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</si>
  <si>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</si>
  <si>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</si>
  <si>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</si>
  <si>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</si>
  <si>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</si>
  <si>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</si>
  <si>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</si>
  <si>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</si>
  <si>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</si>
  <si>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</si>
  <si>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</si>
  <si>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</si>
  <si>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</si>
  <si>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</si>
  <si>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</si>
  <si>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</si>
  <si>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</si>
  <si>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</si>
  <si>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</si>
  <si>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</si>
  <si>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</si>
  <si>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</si>
  <si>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</si>
  <si>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</si>
  <si>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</si>
  <si>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</si>
  <si>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</si>
  <si>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</si>
  <si>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</si>
  <si>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</si>
  <si>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</si>
  <si>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</si>
  <si>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</si>
  <si>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</si>
  <si>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</si>
  <si>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</si>
  <si>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</si>
  <si>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</si>
  <si>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</si>
  <si>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</si>
  <si>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</si>
  <si>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</si>
  <si>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</si>
  <si>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</si>
  <si>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</si>
  <si>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</si>
  <si>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</si>
  <si>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</si>
  <si>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</si>
  <si>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</si>
  <si>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</si>
  <si>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</si>
  <si>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</si>
  <si>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</si>
  <si>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</si>
  <si>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</si>
  <si>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</si>
  <si>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</si>
  <si>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</si>
  <si>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</si>
  <si>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</si>
  <si>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</si>
  <si>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</si>
  <si>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</si>
  <si>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</si>
  <si>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</si>
  <si>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</si>
  <si>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</si>
  <si>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</si>
  <si>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</si>
  <si>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</si>
  <si>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</si>
  <si>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</si>
  <si>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</si>
  <si>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</si>
  <si>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</si>
  <si>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</si>
  <si>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</si>
  <si>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</si>
  <si>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</si>
  <si>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</si>
  <si>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</si>
  <si>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</si>
  <si>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</si>
  <si>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</si>
  <si>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</si>
  <si>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</si>
  <si>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</si>
  <si>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</si>
  <si>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</si>
  <si>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</si>
  <si>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</si>
  <si>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</si>
  <si>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</si>
  <si>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</si>
  <si>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</si>
  <si>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</si>
  <si>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</si>
  <si>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</si>
  <si>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</si>
  <si>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</si>
  <si>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</si>
  <si>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</si>
  <si>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</si>
  <si>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</si>
  <si>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</si>
  <si>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</si>
  <si>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</si>
  <si>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</si>
  <si>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</si>
  <si>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</si>
  <si>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</si>
  <si>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</si>
  <si>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</si>
  <si>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</si>
  <si>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</si>
  <si>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</si>
  <si>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</si>
  <si>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</si>
  <si>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</si>
  <si>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</si>
  <si>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</si>
  <si>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</si>
  <si>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</si>
  <si>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</si>
  <si>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</si>
  <si>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</si>
  <si>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</si>
  <si>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</si>
  <si>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</si>
  <si>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</si>
  <si>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</si>
  <si>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</si>
  <si>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</si>
  <si>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</si>
  <si>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</si>
  <si>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</si>
  <si>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</si>
  <si>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</si>
  <si>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</si>
  <si>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</si>
  <si>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</si>
  <si>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</si>
  <si>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</si>
  <si>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</si>
  <si>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</si>
  <si>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</si>
  <si>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</si>
  <si>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</si>
  <si>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</si>
  <si>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</si>
  <si>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</si>
  <si>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</si>
  <si>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</si>
  <si>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</si>
  <si>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</si>
  <si>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</si>
  <si>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</si>
  <si>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</si>
  <si>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</si>
  <si>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</si>
  <si>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</si>
  <si>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</si>
  <si>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</si>
  <si>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</si>
  <si>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</si>
  <si>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</si>
  <si>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</si>
  <si>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</si>
  <si>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</si>
  <si>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</si>
  <si>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</si>
  <si>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</si>
  <si>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</si>
  <si>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</si>
  <si>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</si>
  <si>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</si>
  <si>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</si>
  <si>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</si>
  <si>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</si>
  <si>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</si>
  <si>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</si>
  <si>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</si>
  <si>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</si>
  <si>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</si>
  <si>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</si>
  <si>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</si>
  <si>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</si>
  <si>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</si>
  <si>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</si>
  <si>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</si>
  <si>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</si>
  <si>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</si>
  <si>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</si>
  <si>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</si>
  <si>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</si>
  <si>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</si>
  <si>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</si>
  <si>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</si>
  <si>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</si>
  <si>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</si>
  <si>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</si>
  <si>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</si>
  <si>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</si>
  <si>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</si>
  <si>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</si>
  <si>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</si>
  <si>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</si>
  <si>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</si>
  <si>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</si>
  <si>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</si>
  <si>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</si>
  <si>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</si>
  <si>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</si>
  <si>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</si>
  <si>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</si>
  <si>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</si>
  <si>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</si>
  <si>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</si>
  <si>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</si>
  <si>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</si>
  <si>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</si>
  <si>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</si>
  <si>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</si>
  <si>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</si>
  <si>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</si>
  <si>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</si>
  <si>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</si>
  <si>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</si>
  <si>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</si>
  <si>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</si>
  <si>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</si>
  <si>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</si>
  <si>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</si>
  <si>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</si>
  <si>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</si>
  <si>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</si>
  <si>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</si>
  <si>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</si>
  <si>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</si>
  <si>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</si>
  <si>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</si>
  <si>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</si>
  <si>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</si>
  <si>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</si>
  <si>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</si>
  <si>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</si>
  <si>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</si>
  <si>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</si>
  <si>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</si>
  <si>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</si>
  <si>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</si>
  <si>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</si>
  <si>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</si>
  <si>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</si>
  <si>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</si>
  <si>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</si>
  <si>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</si>
  <si>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</si>
  <si>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</si>
  <si>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</si>
  <si>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</si>
  <si>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</si>
  <si>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</si>
  <si>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</si>
  <si>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</si>
  <si>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</si>
  <si>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</si>
  <si>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</si>
  <si>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</si>
  <si>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</si>
  <si>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</si>
  <si>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</si>
  <si>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</si>
  <si>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</si>
  <si>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</si>
  <si>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</si>
  <si>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</si>
  <si>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</si>
  <si>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</si>
  <si>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</si>
  <si>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</si>
  <si>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</si>
  <si>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</si>
  <si>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</si>
  <si>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</si>
  <si>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</si>
  <si>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</si>
  <si>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</si>
  <si>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</si>
  <si>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</si>
  <si>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</si>
  <si>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</si>
  <si>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</si>
  <si>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</si>
  <si>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</si>
  <si>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</si>
  <si>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</si>
  <si>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</si>
  <si>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</si>
  <si>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</si>
  <si>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</si>
  <si>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</si>
  <si>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</si>
  <si>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</si>
  <si>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</si>
  <si>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</si>
  <si>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</si>
  <si>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</si>
  <si>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</si>
  <si>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</si>
  <si>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</si>
  <si>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</si>
  <si>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</si>
  <si>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</si>
  <si>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</si>
  <si>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</si>
  <si>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</si>
  <si>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</si>
  <si>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</si>
  <si>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</si>
  <si>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</si>
  <si>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</si>
  <si>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</si>
  <si>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</si>
  <si>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</si>
  <si>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</si>
  <si>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</si>
  <si>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</si>
  <si>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</si>
  <si>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</si>
  <si>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</si>
  <si>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</si>
  <si>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</si>
  <si>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</si>
  <si>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</si>
  <si>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</si>
  <si>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</si>
  <si>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</si>
  <si>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</si>
  <si>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</si>
  <si>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</si>
  <si>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</si>
  <si>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</si>
  <si>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</si>
  <si>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</si>
  <si>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</si>
  <si>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</si>
  <si>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</si>
  <si>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</si>
  <si>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</si>
  <si>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</si>
  <si>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</si>
  <si>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</si>
  <si>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</si>
  <si>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</si>
  <si>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</si>
  <si>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</si>
  <si>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</si>
  <si>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</si>
  <si>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</si>
  <si>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</si>
  <si>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</si>
  <si>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</si>
  <si>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</si>
  <si>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</si>
  <si>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</si>
  <si>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</si>
  <si>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</si>
  <si>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</si>
  <si>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</si>
  <si>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</si>
  <si>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</si>
  <si>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</si>
  <si>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</si>
  <si>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</si>
  <si>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</si>
  <si>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</si>
  <si>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</si>
  <si>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</si>
  <si>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</si>
  <si>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</si>
  <si>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</si>
  <si>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</si>
  <si>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</si>
  <si>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</si>
  <si>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</si>
  <si>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</si>
  <si>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</si>
  <si>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</si>
  <si>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</si>
  <si>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</si>
  <si>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</si>
  <si>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</si>
  <si>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</si>
  <si>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</si>
  <si>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</si>
  <si>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</si>
  <si>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</si>
  <si>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</si>
  <si>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</si>
  <si>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</si>
  <si>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</si>
  <si>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</si>
  <si>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</si>
  <si>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</si>
  <si>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</si>
  <si>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</si>
  <si>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</si>
  <si>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</si>
  <si>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</si>
  <si>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</si>
  <si>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</si>
  <si>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</si>
  <si>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</si>
  <si>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</si>
  <si>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</si>
  <si>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</si>
  <si>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</si>
  <si>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</si>
  <si>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</si>
  <si>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</si>
  <si>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CONT DE EXECUTIE VENITURI IANUARIE 2021</t>
  </si>
  <si>
    <t>CONT DE EXECUTIE CHELTUIELI IANUARIE 2021</t>
  </si>
  <si>
    <t>PRESEDINTE DIRECTOR GENERAL</t>
  </si>
  <si>
    <t>DIRECTOR ECONOMIC</t>
  </si>
  <si>
    <t>EC.ION MARIUS SAVIN</t>
  </si>
  <si>
    <t>EC.EMANOELA DRAGHICI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</si>
</sst>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G7" sqref="G7:G102"/>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496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4"/>
      <c r="DJ4" s="104"/>
      <c r="DK4" s="104"/>
      <c r="DL4" s="104"/>
      <c r="DM4" s="104"/>
      <c r="DN4" s="102"/>
      <c r="DO4" s="102"/>
      <c r="DP4" s="102"/>
      <c r="DQ4" s="102"/>
      <c r="DR4" s="102"/>
      <c r="DS4" s="102"/>
      <c r="DT4" s="102"/>
      <c r="DU4" s="102"/>
      <c r="DV4" s="102"/>
      <c r="DW4" s="102"/>
      <c r="DX4" s="102"/>
      <c r="DY4" s="102"/>
      <c r="DZ4" s="102"/>
      <c r="EA4" s="102"/>
      <c r="EB4" s="102"/>
      <c r="EC4" s="102"/>
      <c r="ED4" s="102"/>
      <c r="EE4" s="102"/>
      <c r="EF4" s="102"/>
      <c r="EG4" s="102"/>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86">
        <f t="shared" ref="D7:G7" si="0">+D8+D64+D101+D91+D88</f>
        <v>74444020</v>
      </c>
      <c r="E7" s="86">
        <f t="shared" si="0"/>
        <v>0</v>
      </c>
      <c r="F7" s="86">
        <f t="shared" si="0"/>
        <v>37073841.960000001</v>
      </c>
      <c r="G7" s="86">
        <f t="shared" ref="G7" si="1">+G8+G64+G101+G91+G88</f>
        <v>37073841.960000001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2">+D14+D51+D9</f>
        <v>72826000</v>
      </c>
      <c r="E8" s="86">
        <f t="shared" si="2"/>
        <v>0</v>
      </c>
      <c r="F8" s="86">
        <f t="shared" si="2"/>
        <v>39876883.960000001</v>
      </c>
      <c r="G8" s="86">
        <f t="shared" ref="G8" si="3">+G14+G51+G9</f>
        <v>39876883.960000001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4">+D10+D11+D12+D13</f>
        <v>0</v>
      </c>
      <c r="E9" s="86">
        <f t="shared" si="4"/>
        <v>0</v>
      </c>
      <c r="F9" s="86">
        <f t="shared" si="4"/>
        <v>0</v>
      </c>
      <c r="G9" s="86">
        <f t="shared" ref="G9" si="5">+G10+G11+G12+G13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6">+D15+D27</f>
        <v>72746000</v>
      </c>
      <c r="E14" s="86">
        <f t="shared" si="6"/>
        <v>0</v>
      </c>
      <c r="F14" s="86">
        <f t="shared" si="6"/>
        <v>39826562.950000003</v>
      </c>
      <c r="G14" s="86">
        <f t="shared" ref="G14" si="7">+G15+G27</f>
        <v>39826562.950000003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8">+D16+D23+D26</f>
        <v>3198000</v>
      </c>
      <c r="E15" s="86">
        <f t="shared" si="8"/>
        <v>0</v>
      </c>
      <c r="F15" s="86">
        <f t="shared" si="8"/>
        <v>2380022.35</v>
      </c>
      <c r="G15" s="86">
        <f t="shared" ref="G15" si="9">+G16+G23+G26</f>
        <v>2380022.35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10">D17+D18+D20+D21+D22+D19</f>
        <v>130000</v>
      </c>
      <c r="E16" s="86">
        <f t="shared" si="10"/>
        <v>0</v>
      </c>
      <c r="F16" s="86">
        <f t="shared" si="10"/>
        <v>595540</v>
      </c>
      <c r="G16" s="86">
        <f t="shared" ref="G16" si="11">G17+G18+G20+G21+G22+G19</f>
        <v>595540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130000</v>
      </c>
      <c r="E17" s="86"/>
      <c r="F17" s="45">
        <v>595540</v>
      </c>
      <c r="G17" s="45">
        <v>595540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12">D24+D25</f>
        <v>10000</v>
      </c>
      <c r="E23" s="86">
        <f t="shared" si="12"/>
        <v>0</v>
      </c>
      <c r="F23" s="86">
        <f t="shared" si="12"/>
        <v>61896</v>
      </c>
      <c r="G23" s="86">
        <f t="shared" ref="G23" si="13">G24+G25</f>
        <v>61896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10000</v>
      </c>
      <c r="E24" s="86"/>
      <c r="F24" s="45">
        <v>61896</v>
      </c>
      <c r="G24" s="45">
        <v>61896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3058000</v>
      </c>
      <c r="E26" s="86"/>
      <c r="F26" s="45">
        <v>1722586.35</v>
      </c>
      <c r="G26" s="45">
        <v>1722586.35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14">D28+D34+D50+D35+D36+D37+D38+D39+D40+D41+D42+D43+D44+D45+D46+D47+D48+D49</f>
        <v>69548000</v>
      </c>
      <c r="E27" s="86">
        <f t="shared" si="14"/>
        <v>0</v>
      </c>
      <c r="F27" s="86">
        <f t="shared" si="14"/>
        <v>37446540.600000001</v>
      </c>
      <c r="G27" s="86">
        <f t="shared" ref="G27" si="15">G28+G34+G50+G35+G36+G37+G38+G39+G40+G41+G42+G43+G44+G45+G46+G47+G48+G49</f>
        <v>37446540.600000001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16">D29+D30+D31+D32+D33</f>
        <v>67244000</v>
      </c>
      <c r="E28" s="86">
        <f t="shared" si="16"/>
        <v>0</v>
      </c>
      <c r="F28" s="86">
        <f t="shared" si="16"/>
        <v>36790504</v>
      </c>
      <c r="G28" s="86">
        <f t="shared" ref="G28" si="17">G29+G30+G31+G32+G33</f>
        <v>36790504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67244000</v>
      </c>
      <c r="E29" s="86"/>
      <c r="F29" s="45">
        <v>36859784</v>
      </c>
      <c r="G29" s="45">
        <v>36859784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-70618</v>
      </c>
      <c r="G30" s="45">
        <v>-70618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1338</v>
      </c>
      <c r="G32" s="45">
        <v>1338</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2000</v>
      </c>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v>2000</v>
      </c>
      <c r="E37" s="86"/>
      <c r="F37" s="45">
        <v>5</v>
      </c>
      <c r="G37" s="45">
        <v>5</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6000</v>
      </c>
      <c r="E42" s="86"/>
      <c r="F42" s="45">
        <v>5576</v>
      </c>
      <c r="G42" s="45">
        <v>5576</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285</v>
      </c>
      <c r="G43" s="45">
        <v>285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240000</v>
      </c>
      <c r="E44" s="86"/>
      <c r="F44" s="45">
        <v>35315</v>
      </c>
      <c r="G44" s="45">
        <v>35315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6000</v>
      </c>
      <c r="E45" s="86"/>
      <c r="F45" s="45">
        <v>10163.6</v>
      </c>
      <c r="G45" s="45">
        <v>10163.6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v>705</v>
      </c>
      <c r="G46" s="45">
        <v>705</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34000</v>
      </c>
      <c r="E48" s="86"/>
      <c r="F48" s="45">
        <v>47968</v>
      </c>
      <c r="G48" s="45">
        <v>47968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2014000</v>
      </c>
      <c r="E49" s="86"/>
      <c r="F49" s="45">
        <v>556019</v>
      </c>
      <c r="G49" s="45">
        <v>556019</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18">+D52+D57</f>
        <v>80000</v>
      </c>
      <c r="E51" s="86">
        <f t="shared" si="18"/>
        <v>0</v>
      </c>
      <c r="F51" s="86">
        <f t="shared" si="18"/>
        <v>50321.01</v>
      </c>
      <c r="G51" s="86">
        <f t="shared" ref="G51" si="19">+G52+G57</f>
        <v>50321.01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20">+D53+D55</f>
        <v>6000</v>
      </c>
      <c r="E52" s="86">
        <f t="shared" si="20"/>
        <v>0</v>
      </c>
      <c r="F52" s="86">
        <f t="shared" si="20"/>
        <v>13104.01</v>
      </c>
      <c r="G52" s="86">
        <f t="shared" ref="G52" si="21">+G53+G55</f>
        <v>13104.01</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22">+D54</f>
        <v>6000</v>
      </c>
      <c r="E53" s="86">
        <f t="shared" si="22"/>
        <v>0</v>
      </c>
      <c r="F53" s="86">
        <f t="shared" si="22"/>
        <v>13104.01</v>
      </c>
      <c r="G53" s="86">
        <f t="shared" si="22"/>
        <v>13104.01</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6000</v>
      </c>
      <c r="E54" s="86"/>
      <c r="F54" s="45">
        <v>13104.01</v>
      </c>
      <c r="G54" s="45">
        <v>13104.01</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23">+D56</f>
        <v>0</v>
      </c>
      <c r="E55" s="86">
        <f t="shared" si="23"/>
        <v>0</v>
      </c>
      <c r="F55" s="86">
        <f t="shared" si="23"/>
        <v>0</v>
      </c>
      <c r="G55" s="86">
        <f t="shared" si="23"/>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24">+D58+D62</f>
        <v>74000</v>
      </c>
      <c r="E57" s="86">
        <f t="shared" si="24"/>
        <v>0</v>
      </c>
      <c r="F57" s="86">
        <f t="shared" si="24"/>
        <v>37217</v>
      </c>
      <c r="G57" s="86">
        <f t="shared" ref="G57" si="25">+G58+G62</f>
        <v>37217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26">D61+D59+D60</f>
        <v>74000</v>
      </c>
      <c r="E58" s="86">
        <f t="shared" si="26"/>
        <v>0</v>
      </c>
      <c r="F58" s="86">
        <f t="shared" si="26"/>
        <v>37217</v>
      </c>
      <c r="G58" s="86">
        <f t="shared" ref="G58" si="27">G61+G59+G60</f>
        <v>37217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74000</v>
      </c>
      <c r="E61" s="86"/>
      <c r="F61" s="45">
        <v>37217</v>
      </c>
      <c r="G61" s="45">
        <v>37217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28">D63</f>
        <v>0</v>
      </c>
      <c r="E62" s="86">
        <f t="shared" si="28"/>
        <v>0</v>
      </c>
      <c r="F62" s="86">
        <f t="shared" si="28"/>
        <v>0</v>
      </c>
      <c r="G62" s="86">
        <f t="shared" si="28"/>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29">+D65</f>
        <v>1618020</v>
      </c>
      <c r="E64" s="86">
        <f t="shared" si="29"/>
        <v>0</v>
      </c>
      <c r="F64" s="86">
        <f t="shared" si="29"/>
        <v>3</v>
      </c>
      <c r="G64" s="86">
        <f t="shared" si="29"/>
        <v>3</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30">+D66+D79</f>
        <v>1618020</v>
      </c>
      <c r="E65" s="86">
        <f t="shared" si="30"/>
        <v>0</v>
      </c>
      <c r="F65" s="86">
        <f t="shared" si="30"/>
        <v>3</v>
      </c>
      <c r="G65" s="86">
        <f t="shared" ref="G65" si="31">+G66+G79</f>
        <v>3</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32">D67+D68+D69+D70+D72+D73+D74+D75+D71+D76+D77+D78</f>
        <v>1618020</v>
      </c>
      <c r="E66" s="86">
        <f t="shared" si="32"/>
        <v>0</v>
      </c>
      <c r="F66" s="86">
        <f t="shared" si="32"/>
        <v>0</v>
      </c>
      <c r="G66" s="86">
        <f t="shared" ref="G66" si="33">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1618020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34">+D80+D81+D82+D83+D84+D85+D86+D87</f>
        <v>0</v>
      </c>
      <c r="E79" s="86">
        <f t="shared" si="34"/>
        <v>0</v>
      </c>
      <c r="F79" s="86">
        <f t="shared" si="34"/>
        <v>3</v>
      </c>
      <c r="G79" s="86">
        <f t="shared" ref="G79" si="35">+G80+G81+G82+G83+G84+G85+G86+G87</f>
        <v>3</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v>
      </c>
      <c r="G86" s="45">
        <v>3</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 t="shared" ref="C88:G89" si="36">C89</f>
        <v>0</v>
      </c>
      <c r="D88" s="86">
        <f t="shared" si="36"/>
        <v>0</v>
      </c>
      <c r="E88" s="86">
        <f t="shared" si="36"/>
        <v>0</v>
      </c>
      <c r="F88" s="86">
        <f t="shared" si="36"/>
        <v>0</v>
      </c>
      <c r="G88" s="86">
        <f t="shared" si="36"/>
        <v>0</v>
      </c>
      <c r="AT88" s="6"/>
      <c r="AU88" s="6"/>
      <c r="AV88" s="6"/>
      <c r="BN88" s="6"/>
    </row>
    <row r="89" spans="1:139" x14ac:dyDescent="0.3">
      <c r="A89" s="81" t="s">
        <v>170</v>
      </c>
      <c r="B89" s="83" t="s">
        <v>171</v>
      </c>
      <c r="C89" s="86">
        <f t="shared" si="36"/>
        <v>0</v>
      </c>
      <c r="D89" s="86">
        <f t="shared" si="36"/>
        <v>0</v>
      </c>
      <c r="E89" s="86">
        <f t="shared" si="36"/>
        <v>0</v>
      </c>
      <c r="F89" s="86">
        <f t="shared" si="36"/>
        <v>0</v>
      </c>
      <c r="G89" s="86">
        <f t="shared" si="36"/>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474</v>
      </c>
      <c r="B91" s="84" t="s">
        <v>169</v>
      </c>
      <c r="C91" s="86">
        <f>C92</f>
        <v>0</v>
      </c>
      <c r="D91" s="86">
        <f t="shared" ref="D91:G91" si="37">D92</f>
        <v>0</v>
      </c>
      <c r="E91" s="86">
        <f t="shared" si="37"/>
        <v>0</v>
      </c>
      <c r="F91" s="86">
        <f t="shared" si="37"/>
        <v>0</v>
      </c>
      <c r="G91" s="86">
        <f t="shared" si="37"/>
        <v>0</v>
      </c>
      <c r="BN91" s="6"/>
    </row>
    <row r="92" spans="1:139" x14ac:dyDescent="0.3">
      <c r="A92" s="81" t="s">
        <v>475</v>
      </c>
      <c r="B92" s="83" t="s">
        <v>171</v>
      </c>
      <c r="C92" s="86">
        <f t="shared" ref="C92:G92" si="38">C93</f>
        <v>0</v>
      </c>
      <c r="D92" s="86">
        <f t="shared" si="38"/>
        <v>0</v>
      </c>
      <c r="E92" s="86">
        <f t="shared" si="38"/>
        <v>0</v>
      </c>
      <c r="F92" s="86">
        <f t="shared" si="38"/>
        <v>0</v>
      </c>
      <c r="G92" s="86">
        <f t="shared" si="38"/>
        <v>0</v>
      </c>
      <c r="BN92" s="6"/>
    </row>
    <row r="93" spans="1:139" x14ac:dyDescent="0.3">
      <c r="A93" s="81" t="s">
        <v>476</v>
      </c>
      <c r="B93" s="83" t="s">
        <v>469</v>
      </c>
      <c r="C93" s="86"/>
      <c r="D93" s="86"/>
      <c r="E93" s="86"/>
      <c r="F93" s="45"/>
      <c r="G93" s="45"/>
      <c r="BN93" s="6"/>
    </row>
    <row r="94" spans="1:139" ht="30" x14ac:dyDescent="0.3">
      <c r="A94" s="84" t="s">
        <v>477</v>
      </c>
      <c r="B94" s="84" t="s">
        <v>174</v>
      </c>
      <c r="C94" s="86">
        <f>C95+C97</f>
        <v>0</v>
      </c>
      <c r="D94" s="86">
        <f t="shared" ref="D94:G94" si="39">D95+D97</f>
        <v>0</v>
      </c>
      <c r="E94" s="86">
        <f t="shared" si="39"/>
        <v>0</v>
      </c>
      <c r="F94" s="86">
        <f t="shared" si="39"/>
        <v>0</v>
      </c>
      <c r="G94" s="86">
        <f t="shared" ref="G94" si="40">G95+G97</f>
        <v>0</v>
      </c>
      <c r="BN94" s="6"/>
    </row>
    <row r="95" spans="1:139" ht="45" x14ac:dyDescent="0.3">
      <c r="A95" s="84" t="s">
        <v>175</v>
      </c>
      <c r="B95" s="84" t="s">
        <v>169</v>
      </c>
      <c r="C95" s="86">
        <f>C96</f>
        <v>0</v>
      </c>
      <c r="D95" s="86">
        <f t="shared" ref="D95:G95" si="41">D96</f>
        <v>0</v>
      </c>
      <c r="E95" s="86">
        <f t="shared" si="41"/>
        <v>0</v>
      </c>
      <c r="F95" s="86">
        <f t="shared" si="41"/>
        <v>0</v>
      </c>
      <c r="G95" s="86">
        <f t="shared" si="41"/>
        <v>0</v>
      </c>
      <c r="BN95" s="6"/>
    </row>
    <row r="96" spans="1:139" ht="30" x14ac:dyDescent="0.3">
      <c r="A96" s="83" t="s">
        <v>176</v>
      </c>
      <c r="B96" s="83" t="s">
        <v>177</v>
      </c>
      <c r="C96" s="86"/>
      <c r="D96" s="86"/>
      <c r="E96" s="86"/>
      <c r="F96" s="86"/>
      <c r="G96" s="86"/>
      <c r="BN96" s="6"/>
    </row>
    <row r="97" spans="1:174" s="56" customFormat="1" x14ac:dyDescent="0.3">
      <c r="A97" s="83"/>
      <c r="B97" s="83" t="s">
        <v>470</v>
      </c>
      <c r="C97" s="86">
        <f>C98</f>
        <v>0</v>
      </c>
      <c r="D97" s="86">
        <f t="shared" ref="D97:G99" si="42">D98</f>
        <v>0</v>
      </c>
      <c r="E97" s="86">
        <f t="shared" si="42"/>
        <v>0</v>
      </c>
      <c r="F97" s="86">
        <f t="shared" si="42"/>
        <v>0</v>
      </c>
      <c r="G97" s="86">
        <f t="shared" si="4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478</v>
      </c>
      <c r="B98" s="83" t="s">
        <v>471</v>
      </c>
      <c r="C98" s="86">
        <f>C99</f>
        <v>0</v>
      </c>
      <c r="D98" s="86">
        <f t="shared" si="42"/>
        <v>0</v>
      </c>
      <c r="E98" s="86">
        <f t="shared" si="42"/>
        <v>0</v>
      </c>
      <c r="F98" s="86">
        <f t="shared" si="42"/>
        <v>0</v>
      </c>
      <c r="G98" s="86">
        <f t="shared" si="4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479</v>
      </c>
      <c r="B99" s="83" t="s">
        <v>472</v>
      </c>
      <c r="C99" s="86">
        <f>C100</f>
        <v>0</v>
      </c>
      <c r="D99" s="86">
        <f t="shared" si="42"/>
        <v>0</v>
      </c>
      <c r="E99" s="86">
        <f t="shared" si="42"/>
        <v>0</v>
      </c>
      <c r="F99" s="86">
        <f t="shared" si="42"/>
        <v>0</v>
      </c>
      <c r="G99" s="86">
        <f t="shared" si="4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86">
        <f t="shared" ref="D101:G101" si="43">D102</f>
        <v>0</v>
      </c>
      <c r="E101" s="86">
        <f t="shared" si="43"/>
        <v>0</v>
      </c>
      <c r="F101" s="86">
        <f t="shared" si="43"/>
        <v>-2803045</v>
      </c>
      <c r="G101" s="86">
        <f t="shared" si="43"/>
        <v>-2803045</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86"/>
      <c r="E102" s="86"/>
      <c r="F102" s="45">
        <v>-2803045</v>
      </c>
      <c r="G102" s="45">
        <v>-2803045</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t="s">
        <v>498</v>
      </c>
      <c r="C105" s="5"/>
      <c r="D105" s="46"/>
      <c r="E105" s="46"/>
      <c r="F105" s="5" t="s">
        <v>499</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500</v>
      </c>
      <c r="C106" s="5"/>
      <c r="D106" s="46"/>
      <c r="E106" s="46"/>
      <c r="F106" s="5" t="s">
        <v>501</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C29:C50 C54:C55 F69:F78 F80:F81 C17:C26 F17:F22 F24:F26 F54 D23:F23 D55:F55 D79:F79 F85:G87 F61:G61 F29:G50 F90:G90 F93:G93 G17:G26 G54:G55 C57:G57 C64:G65 G69:G81"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3"/>
  <sheetViews>
    <sheetView tabSelected="1" zoomScale="85" zoomScaleNormal="85" workbookViewId="0">
      <pane xSplit="3" ySplit="6" topLeftCell="D7" activePane="bottomRight" state="frozen"/>
      <selection activeCell="G7" sqref="G7:H209"/>
      <selection pane="topRight" activeCell="G7" sqref="G7:H209"/>
      <selection pane="bottomLeft" activeCell="G7" sqref="G7:H209"/>
      <selection pane="bottomRight" activeCell="E7" sqref="E7"/>
    </sheetView>
  </sheetViews>
  <sheetFormatPr defaultRowHeight="15" x14ac:dyDescent="0.3"/>
  <cols>
    <col min="1" max="1" width="14.28515625" style="1" customWidth="1"/>
    <col min="2" max="2" width="71.28515625" style="4" customWidth="1"/>
    <col min="3" max="3" width="7.85546875" style="4" customWidth="1"/>
    <col min="4" max="4" width="15.28515625" style="4" customWidth="1"/>
    <col min="5" max="5" width="15.7109375" style="4" customWidth="1"/>
    <col min="6" max="6" width="2.42578125" style="4" hidden="1" customWidth="1"/>
    <col min="7" max="7" width="15.42578125" style="4" bestFit="1" customWidth="1"/>
    <col min="8" max="8" width="14.5703125" style="4" bestFit="1" customWidth="1"/>
    <col min="9" max="9" width="14" style="5" customWidth="1"/>
    <col min="10" max="16384" width="9.140625" style="5"/>
  </cols>
  <sheetData>
    <row r="1" spans="1:9" ht="17.25" x14ac:dyDescent="0.3">
      <c r="B1" s="2" t="s">
        <v>497</v>
      </c>
      <c r="C1" s="3"/>
    </row>
    <row r="2" spans="1:9" x14ac:dyDescent="0.3">
      <c r="B2" s="3"/>
      <c r="C2" s="3"/>
    </row>
    <row r="3" spans="1:9" x14ac:dyDescent="0.3">
      <c r="B3" s="3"/>
      <c r="C3" s="3"/>
      <c r="D3" s="6"/>
    </row>
    <row r="4" spans="1:9" x14ac:dyDescent="0.3">
      <c r="D4" s="7"/>
      <c r="E4" s="7"/>
      <c r="F4" s="8"/>
      <c r="G4" s="9"/>
      <c r="H4" s="98" t="s">
        <v>468</v>
      </c>
    </row>
    <row r="5" spans="1:9" s="13" customFormat="1" ht="247.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136699920</v>
      </c>
      <c r="E7" s="87">
        <f t="shared" si="1"/>
        <v>147611590</v>
      </c>
      <c r="F7" s="87">
        <f t="shared" si="1"/>
        <v>0</v>
      </c>
      <c r="G7" s="87">
        <f t="shared" si="1"/>
        <v>94306566.560000002</v>
      </c>
      <c r="H7" s="87">
        <f t="shared" si="1"/>
        <v>94306566.560000002</v>
      </c>
      <c r="I7" s="101">
        <f>G7-VENITURI!F7</f>
        <v>57232724.600000001</v>
      </c>
    </row>
    <row r="8" spans="1:9" s="19" customFormat="1" x14ac:dyDescent="0.3">
      <c r="A8" s="17" t="s">
        <v>202</v>
      </c>
      <c r="B8" s="20" t="s">
        <v>189</v>
      </c>
      <c r="C8" s="88">
        <f t="shared" ref="C8" si="2">+C9+C10+C13+C11+C12+C15+C176+C14</f>
        <v>0</v>
      </c>
      <c r="D8" s="88">
        <f t="shared" ref="D8:H8" si="3">+D9+D10+D13+D11+D12+D15+D176+D14</f>
        <v>136699920</v>
      </c>
      <c r="E8" s="88">
        <f t="shared" si="3"/>
        <v>147611590</v>
      </c>
      <c r="F8" s="88">
        <f t="shared" si="3"/>
        <v>0</v>
      </c>
      <c r="G8" s="88">
        <f t="shared" si="3"/>
        <v>94306566.560000002</v>
      </c>
      <c r="H8" s="88">
        <f t="shared" si="3"/>
        <v>94306566.560000002</v>
      </c>
    </row>
    <row r="9" spans="1:9" s="19" customFormat="1" x14ac:dyDescent="0.3">
      <c r="A9" s="17" t="s">
        <v>204</v>
      </c>
      <c r="B9" s="20" t="s">
        <v>190</v>
      </c>
      <c r="C9" s="88">
        <f t="shared" ref="C9" si="4">+C23</f>
        <v>0</v>
      </c>
      <c r="D9" s="88">
        <f t="shared" ref="D9:H9" si="5">+D23</f>
        <v>1099030</v>
      </c>
      <c r="E9" s="88">
        <f t="shared" si="5"/>
        <v>1099030</v>
      </c>
      <c r="F9" s="88">
        <f t="shared" si="5"/>
        <v>0</v>
      </c>
      <c r="G9" s="88">
        <f t="shared" si="5"/>
        <v>531880</v>
      </c>
      <c r="H9" s="88">
        <f t="shared" si="5"/>
        <v>531880</v>
      </c>
    </row>
    <row r="10" spans="1:9" s="19" customFormat="1" ht="16.5" customHeight="1" x14ac:dyDescent="0.3">
      <c r="A10" s="17" t="s">
        <v>205</v>
      </c>
      <c r="B10" s="20" t="s">
        <v>191</v>
      </c>
      <c r="C10" s="88">
        <f t="shared" ref="C10" si="6">+C44</f>
        <v>0</v>
      </c>
      <c r="D10" s="88">
        <f t="shared" ref="D10:H10" si="7">+D44</f>
        <v>107062140</v>
      </c>
      <c r="E10" s="88">
        <f t="shared" si="7"/>
        <v>117973810</v>
      </c>
      <c r="F10" s="88">
        <f t="shared" si="7"/>
        <v>0</v>
      </c>
      <c r="G10" s="88">
        <f t="shared" si="7"/>
        <v>69306858.310000002</v>
      </c>
      <c r="H10" s="88">
        <f t="shared" si="7"/>
        <v>69306858.310000002</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C177</f>
        <v>0</v>
      </c>
      <c r="D12" s="88">
        <f t="shared" ref="D12:H12" si="11">D177</f>
        <v>20666750</v>
      </c>
      <c r="E12" s="88">
        <f t="shared" si="11"/>
        <v>20666750</v>
      </c>
      <c r="F12" s="88">
        <f t="shared" si="11"/>
        <v>0</v>
      </c>
      <c r="G12" s="88">
        <f t="shared" si="11"/>
        <v>20666730</v>
      </c>
      <c r="H12" s="88">
        <f t="shared" si="11"/>
        <v>20666730</v>
      </c>
    </row>
    <row r="13" spans="1:9" s="19" customFormat="1" ht="16.5" customHeight="1" x14ac:dyDescent="0.3">
      <c r="A13" s="17" t="s">
        <v>209</v>
      </c>
      <c r="B13" s="20" t="s">
        <v>194</v>
      </c>
      <c r="C13" s="88">
        <f t="shared" ref="C13" si="12">C193</f>
        <v>0</v>
      </c>
      <c r="D13" s="88">
        <f t="shared" ref="D13:H13" si="13">D193</f>
        <v>7872000</v>
      </c>
      <c r="E13" s="88">
        <f t="shared" si="13"/>
        <v>7872000</v>
      </c>
      <c r="F13" s="88">
        <f t="shared" si="13"/>
        <v>0</v>
      </c>
      <c r="G13" s="88">
        <f t="shared" si="13"/>
        <v>3935992</v>
      </c>
      <c r="H13" s="88">
        <f t="shared" si="13"/>
        <v>3935992</v>
      </c>
    </row>
    <row r="14" spans="1:9" s="19" customFormat="1" ht="30" x14ac:dyDescent="0.3">
      <c r="A14" s="17" t="s">
        <v>211</v>
      </c>
      <c r="B14" s="20" t="s">
        <v>195</v>
      </c>
      <c r="C14" s="88">
        <f t="shared" ref="C14" si="14">C200</f>
        <v>0</v>
      </c>
      <c r="D14" s="88">
        <f t="shared" ref="D14:H14" si="15">D200</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C176+C199</f>
        <v>0</v>
      </c>
      <c r="D18" s="88">
        <f t="shared" ref="D18:H18" si="22">D176+D199</f>
        <v>0</v>
      </c>
      <c r="E18" s="88">
        <f t="shared" si="22"/>
        <v>0</v>
      </c>
      <c r="F18" s="88">
        <f t="shared" si="22"/>
        <v>0</v>
      </c>
      <c r="G18" s="88">
        <f t="shared" si="22"/>
        <v>-134893.75</v>
      </c>
      <c r="H18" s="88">
        <f t="shared" si="22"/>
        <v>-134893.75</v>
      </c>
    </row>
    <row r="19" spans="1:8" s="19" customFormat="1" ht="16.5" customHeight="1" x14ac:dyDescent="0.3">
      <c r="A19" s="17" t="s">
        <v>221</v>
      </c>
      <c r="B19" s="20" t="s">
        <v>203</v>
      </c>
      <c r="C19" s="88">
        <f t="shared" ref="C19" si="23">+C20+C16</f>
        <v>0</v>
      </c>
      <c r="D19" s="88">
        <f t="shared" ref="D19:H19" si="24">+D20+D16</f>
        <v>136699920</v>
      </c>
      <c r="E19" s="88">
        <f t="shared" si="24"/>
        <v>147611590</v>
      </c>
      <c r="F19" s="88">
        <f t="shared" si="24"/>
        <v>0</v>
      </c>
      <c r="G19" s="88">
        <f t="shared" si="24"/>
        <v>94306566.560000002</v>
      </c>
      <c r="H19" s="88">
        <f t="shared" si="24"/>
        <v>94306566.560000002</v>
      </c>
    </row>
    <row r="20" spans="1:8" s="19" customFormat="1" x14ac:dyDescent="0.3">
      <c r="A20" s="17" t="s">
        <v>223</v>
      </c>
      <c r="B20" s="20" t="s">
        <v>189</v>
      </c>
      <c r="C20" s="88">
        <f t="shared" ref="C20" si="25">C9+C10+C11+C12+C13+C15+C176+C14</f>
        <v>0</v>
      </c>
      <c r="D20" s="88">
        <f t="shared" ref="D20:H20" si="26">D9+D10+D11+D12+D13+D15+D176+D14</f>
        <v>136699920</v>
      </c>
      <c r="E20" s="88">
        <f t="shared" si="26"/>
        <v>147611590</v>
      </c>
      <c r="F20" s="88">
        <f t="shared" si="26"/>
        <v>0</v>
      </c>
      <c r="G20" s="88">
        <f t="shared" si="26"/>
        <v>94306566.560000002</v>
      </c>
      <c r="H20" s="88">
        <f t="shared" si="26"/>
        <v>94306566.560000002</v>
      </c>
    </row>
    <row r="21" spans="1:8" s="19" customFormat="1" ht="16.5" customHeight="1" x14ac:dyDescent="0.3">
      <c r="A21" s="21" t="s">
        <v>225</v>
      </c>
      <c r="B21" s="20" t="s">
        <v>206</v>
      </c>
      <c r="C21" s="88">
        <f t="shared" ref="C21" si="27">+C22+C78+C176</f>
        <v>0</v>
      </c>
      <c r="D21" s="88">
        <f t="shared" ref="D21:H21" si="28">+D22+D78+D176</f>
        <v>128827920</v>
      </c>
      <c r="E21" s="88">
        <f t="shared" si="28"/>
        <v>139739590</v>
      </c>
      <c r="F21" s="88">
        <f t="shared" si="28"/>
        <v>0</v>
      </c>
      <c r="G21" s="88">
        <f t="shared" si="28"/>
        <v>90370574.560000002</v>
      </c>
      <c r="H21" s="88">
        <f t="shared" si="28"/>
        <v>90370574.560000002</v>
      </c>
    </row>
    <row r="22" spans="1:8" s="19" customFormat="1" ht="16.5" customHeight="1" x14ac:dyDescent="0.3">
      <c r="A22" s="17" t="s">
        <v>227</v>
      </c>
      <c r="B22" s="20" t="s">
        <v>189</v>
      </c>
      <c r="C22" s="88">
        <f t="shared" ref="C22" si="29">+C23+C44+C72+C177+C75+C200</f>
        <v>0</v>
      </c>
      <c r="D22" s="88">
        <f t="shared" ref="D22:H22" si="30">+D23+D44+D72+D177+D75+D200</f>
        <v>128827920</v>
      </c>
      <c r="E22" s="88">
        <f t="shared" si="30"/>
        <v>139739590</v>
      </c>
      <c r="F22" s="88">
        <f t="shared" si="30"/>
        <v>0</v>
      </c>
      <c r="G22" s="88">
        <f t="shared" si="30"/>
        <v>90505468.310000002</v>
      </c>
      <c r="H22" s="88">
        <f t="shared" si="30"/>
        <v>90505468.310000002</v>
      </c>
    </row>
    <row r="23" spans="1:8" s="19" customFormat="1" x14ac:dyDescent="0.3">
      <c r="A23" s="17" t="s">
        <v>229</v>
      </c>
      <c r="B23" s="20" t="s">
        <v>190</v>
      </c>
      <c r="C23" s="88">
        <f t="shared" ref="C23" si="31">+C24+C36+C34</f>
        <v>0</v>
      </c>
      <c r="D23" s="88">
        <f t="shared" ref="D23:H23" si="32">+D24+D36+D34</f>
        <v>1099030</v>
      </c>
      <c r="E23" s="88">
        <f t="shared" si="32"/>
        <v>1099030</v>
      </c>
      <c r="F23" s="88">
        <f t="shared" si="32"/>
        <v>0</v>
      </c>
      <c r="G23" s="88">
        <f t="shared" si="32"/>
        <v>531880</v>
      </c>
      <c r="H23" s="88">
        <f t="shared" si="32"/>
        <v>531880</v>
      </c>
    </row>
    <row r="24" spans="1:8" s="19" customFormat="1" ht="16.5" customHeight="1" x14ac:dyDescent="0.3">
      <c r="A24" s="17" t="s">
        <v>231</v>
      </c>
      <c r="B24" s="20" t="s">
        <v>210</v>
      </c>
      <c r="C24" s="88">
        <f t="shared" ref="C24" si="33">C25+C28+C29+C30+C32+C26+C27+C31</f>
        <v>0</v>
      </c>
      <c r="D24" s="88">
        <f t="shared" ref="D24:H24" si="34">D25+D28+D29+D30+D32+D26+D27+D31</f>
        <v>1074860</v>
      </c>
      <c r="E24" s="88">
        <f t="shared" si="34"/>
        <v>1074860</v>
      </c>
      <c r="F24" s="88">
        <f t="shared" si="34"/>
        <v>0</v>
      </c>
      <c r="G24" s="88">
        <f t="shared" si="34"/>
        <v>520139</v>
      </c>
      <c r="H24" s="88">
        <f t="shared" si="34"/>
        <v>520139</v>
      </c>
    </row>
    <row r="25" spans="1:8" s="19" customFormat="1" ht="16.5" customHeight="1" x14ac:dyDescent="0.3">
      <c r="A25" s="22" t="s">
        <v>233</v>
      </c>
      <c r="B25" s="23" t="s">
        <v>212</v>
      </c>
      <c r="C25" s="89"/>
      <c r="D25" s="90">
        <v>886920</v>
      </c>
      <c r="E25" s="90">
        <v>886920</v>
      </c>
      <c r="F25" s="90"/>
      <c r="G25" s="45">
        <v>433372</v>
      </c>
      <c r="H25" s="45">
        <v>433372</v>
      </c>
    </row>
    <row r="26" spans="1:8" s="19" customFormat="1" x14ac:dyDescent="0.3">
      <c r="A26" s="22" t="s">
        <v>235</v>
      </c>
      <c r="B26" s="23" t="s">
        <v>214</v>
      </c>
      <c r="C26" s="89"/>
      <c r="D26" s="90">
        <v>109420</v>
      </c>
      <c r="E26" s="90">
        <v>109420</v>
      </c>
      <c r="F26" s="90"/>
      <c r="G26" s="45">
        <v>52908</v>
      </c>
      <c r="H26" s="45">
        <v>52908</v>
      </c>
    </row>
    <row r="27" spans="1:8" s="19" customFormat="1" x14ac:dyDescent="0.3">
      <c r="A27" s="22" t="s">
        <v>237</v>
      </c>
      <c r="B27" s="23" t="s">
        <v>216</v>
      </c>
      <c r="C27" s="89"/>
      <c r="D27" s="90">
        <v>5860</v>
      </c>
      <c r="E27" s="90">
        <v>5860</v>
      </c>
      <c r="F27" s="90"/>
      <c r="G27" s="45">
        <v>2157</v>
      </c>
      <c r="H27" s="45">
        <v>2157</v>
      </c>
    </row>
    <row r="28" spans="1:8" s="19" customFormat="1" ht="16.5" customHeight="1" x14ac:dyDescent="0.3">
      <c r="A28" s="22" t="s">
        <v>239</v>
      </c>
      <c r="B28" s="24" t="s">
        <v>218</v>
      </c>
      <c r="C28" s="89"/>
      <c r="D28" s="90">
        <v>2960</v>
      </c>
      <c r="E28" s="90">
        <v>2960</v>
      </c>
      <c r="F28" s="90"/>
      <c r="G28" s="45">
        <v>1332</v>
      </c>
      <c r="H28" s="45">
        <v>1332</v>
      </c>
    </row>
    <row r="29" spans="1:8" s="19" customFormat="1" ht="16.5" customHeight="1" x14ac:dyDescent="0.3">
      <c r="A29" s="22" t="s">
        <v>241</v>
      </c>
      <c r="B29" s="24" t="s">
        <v>220</v>
      </c>
      <c r="C29" s="89"/>
      <c r="D29" s="90">
        <v>460</v>
      </c>
      <c r="E29" s="90">
        <v>460</v>
      </c>
      <c r="F29" s="90"/>
      <c r="G29" s="45">
        <v>0</v>
      </c>
      <c r="H29" s="45">
        <v>0</v>
      </c>
    </row>
    <row r="30" spans="1:8" ht="16.5" customHeight="1" x14ac:dyDescent="0.3">
      <c r="A30" s="22" t="s">
        <v>243</v>
      </c>
      <c r="B30" s="24" t="s">
        <v>222</v>
      </c>
      <c r="C30" s="89"/>
      <c r="D30" s="90">
        <v>0</v>
      </c>
      <c r="E30" s="90">
        <v>0</v>
      </c>
      <c r="F30" s="90"/>
      <c r="G30" s="45">
        <v>0</v>
      </c>
      <c r="H30" s="45">
        <v>0</v>
      </c>
    </row>
    <row r="31" spans="1:8" ht="16.5" customHeight="1" x14ac:dyDescent="0.3">
      <c r="A31" s="22" t="s">
        <v>244</v>
      </c>
      <c r="B31" s="24" t="s">
        <v>224</v>
      </c>
      <c r="C31" s="89"/>
      <c r="D31" s="90">
        <v>36410</v>
      </c>
      <c r="E31" s="90">
        <v>36410</v>
      </c>
      <c r="F31" s="90"/>
      <c r="G31" s="45">
        <v>17540</v>
      </c>
      <c r="H31" s="45">
        <v>17540</v>
      </c>
    </row>
    <row r="32" spans="1:8" ht="16.5" customHeight="1" x14ac:dyDescent="0.3">
      <c r="A32" s="22" t="s">
        <v>246</v>
      </c>
      <c r="B32" s="24" t="s">
        <v>226</v>
      </c>
      <c r="C32" s="89"/>
      <c r="D32" s="90">
        <v>32830</v>
      </c>
      <c r="E32" s="90">
        <v>32830</v>
      </c>
      <c r="F32" s="90"/>
      <c r="G32" s="45">
        <v>12830</v>
      </c>
      <c r="H32" s="45">
        <v>12830</v>
      </c>
    </row>
    <row r="33" spans="1:8" ht="16.5" customHeight="1" x14ac:dyDescent="0.3">
      <c r="A33" s="22"/>
      <c r="B33" s="24" t="s">
        <v>228</v>
      </c>
      <c r="C33" s="89"/>
      <c r="D33" s="90">
        <v>0</v>
      </c>
      <c r="E33" s="90">
        <v>0</v>
      </c>
      <c r="F33" s="90"/>
      <c r="G33" s="45">
        <v>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v>0</v>
      </c>
      <c r="E35" s="90">
        <v>0</v>
      </c>
      <c r="F35" s="90"/>
      <c r="G35" s="45">
        <v>0</v>
      </c>
      <c r="H35" s="45">
        <v>0</v>
      </c>
    </row>
    <row r="36" spans="1:8" ht="16.5" customHeight="1" x14ac:dyDescent="0.3">
      <c r="A36" s="17" t="s">
        <v>252</v>
      </c>
      <c r="B36" s="20" t="s">
        <v>234</v>
      </c>
      <c r="C36" s="88">
        <f t="shared" ref="C36:H36" si="36">+C37+C38+C39+C40+C41+C42+C43</f>
        <v>0</v>
      </c>
      <c r="D36" s="88">
        <f t="shared" si="36"/>
        <v>24170</v>
      </c>
      <c r="E36" s="88">
        <f t="shared" si="36"/>
        <v>24170</v>
      </c>
      <c r="F36" s="88">
        <f t="shared" si="36"/>
        <v>0</v>
      </c>
      <c r="G36" s="88">
        <f t="shared" si="36"/>
        <v>11741</v>
      </c>
      <c r="H36" s="88">
        <f t="shared" si="36"/>
        <v>11741</v>
      </c>
    </row>
    <row r="37" spans="1:8" ht="16.5" customHeight="1" x14ac:dyDescent="0.3">
      <c r="A37" s="22" t="s">
        <v>254</v>
      </c>
      <c r="B37" s="24" t="s">
        <v>236</v>
      </c>
      <c r="C37" s="89"/>
      <c r="D37" s="90">
        <v>0</v>
      </c>
      <c r="E37" s="90">
        <v>0</v>
      </c>
      <c r="F37" s="90"/>
      <c r="G37" s="90">
        <v>0</v>
      </c>
      <c r="H37" s="90">
        <v>0</v>
      </c>
    </row>
    <row r="38" spans="1:8" ht="16.5" customHeight="1" x14ac:dyDescent="0.3">
      <c r="A38" s="22" t="s">
        <v>256</v>
      </c>
      <c r="B38" s="24" t="s">
        <v>238</v>
      </c>
      <c r="C38" s="89"/>
      <c r="D38" s="90">
        <v>0</v>
      </c>
      <c r="E38" s="90">
        <v>0</v>
      </c>
      <c r="F38" s="90"/>
      <c r="G38" s="90">
        <v>0</v>
      </c>
      <c r="H38" s="90">
        <v>0</v>
      </c>
    </row>
    <row r="39" spans="1:8" s="19" customFormat="1" ht="16.5" customHeight="1" x14ac:dyDescent="0.3">
      <c r="A39" s="22" t="s">
        <v>258</v>
      </c>
      <c r="B39" s="24" t="s">
        <v>240</v>
      </c>
      <c r="C39" s="89"/>
      <c r="D39" s="90">
        <v>0</v>
      </c>
      <c r="E39" s="90">
        <v>0</v>
      </c>
      <c r="F39" s="90"/>
      <c r="G39" s="90">
        <v>0</v>
      </c>
      <c r="H39" s="90">
        <v>0</v>
      </c>
    </row>
    <row r="40" spans="1:8" ht="16.5" customHeight="1" x14ac:dyDescent="0.3">
      <c r="A40" s="22" t="s">
        <v>260</v>
      </c>
      <c r="B40" s="25" t="s">
        <v>242</v>
      </c>
      <c r="C40" s="89"/>
      <c r="D40" s="90">
        <v>0</v>
      </c>
      <c r="E40" s="90">
        <v>0</v>
      </c>
      <c r="F40" s="90"/>
      <c r="G40" s="90">
        <v>0</v>
      </c>
      <c r="H40" s="90">
        <v>0</v>
      </c>
    </row>
    <row r="41" spans="1:8" ht="16.5" customHeight="1" x14ac:dyDescent="0.3">
      <c r="A41" s="22" t="s">
        <v>262</v>
      </c>
      <c r="B41" s="25" t="s">
        <v>41</v>
      </c>
      <c r="C41" s="89"/>
      <c r="D41" s="90">
        <v>0</v>
      </c>
      <c r="E41" s="90">
        <v>0</v>
      </c>
      <c r="F41" s="90"/>
      <c r="G41" s="90">
        <v>0</v>
      </c>
      <c r="H41" s="90">
        <v>0</v>
      </c>
    </row>
    <row r="42" spans="1:8" ht="16.5" customHeight="1" x14ac:dyDescent="0.3">
      <c r="A42" s="22" t="s">
        <v>264</v>
      </c>
      <c r="B42" s="25" t="s">
        <v>245</v>
      </c>
      <c r="C42" s="89"/>
      <c r="D42" s="90">
        <v>24170</v>
      </c>
      <c r="E42" s="90">
        <v>24170</v>
      </c>
      <c r="F42" s="90"/>
      <c r="G42" s="90">
        <v>11741</v>
      </c>
      <c r="H42" s="90">
        <v>11741</v>
      </c>
    </row>
    <row r="43" spans="1:8" ht="16.5" customHeight="1" x14ac:dyDescent="0.3">
      <c r="A43" s="22" t="s">
        <v>266</v>
      </c>
      <c r="B43" s="25" t="s">
        <v>247</v>
      </c>
      <c r="C43" s="89"/>
      <c r="D43" s="90">
        <v>0</v>
      </c>
      <c r="E43" s="90">
        <v>0</v>
      </c>
      <c r="F43" s="90"/>
      <c r="G43" s="45">
        <v>0</v>
      </c>
      <c r="H43" s="45">
        <v>0</v>
      </c>
    </row>
    <row r="44" spans="1:8" ht="16.5" customHeight="1" x14ac:dyDescent="0.3">
      <c r="A44" s="17" t="s">
        <v>268</v>
      </c>
      <c r="B44" s="20" t="s">
        <v>191</v>
      </c>
      <c r="C44" s="88">
        <f t="shared" ref="C44" si="37">+C45+C59+C58+C61+C64+C66+C67+C69+C65+C68</f>
        <v>0</v>
      </c>
      <c r="D44" s="88">
        <f t="shared" ref="D44:H44" si="38">+D45+D59+D58+D61+D64+D66+D67+D69+D65+D68</f>
        <v>107062140</v>
      </c>
      <c r="E44" s="88">
        <f t="shared" si="38"/>
        <v>117973810</v>
      </c>
      <c r="F44" s="88">
        <f t="shared" si="38"/>
        <v>0</v>
      </c>
      <c r="G44" s="88">
        <f t="shared" si="38"/>
        <v>69306858.310000002</v>
      </c>
      <c r="H44" s="88">
        <f t="shared" si="38"/>
        <v>69306858.310000002</v>
      </c>
    </row>
    <row r="45" spans="1:8" ht="16.5" customHeight="1" x14ac:dyDescent="0.3">
      <c r="A45" s="17" t="s">
        <v>270</v>
      </c>
      <c r="B45" s="20" t="s">
        <v>249</v>
      </c>
      <c r="C45" s="88">
        <f t="shared" ref="C45" si="39">+C46+C47+C48+C49+C50+C51+C52+C53+C55</f>
        <v>0</v>
      </c>
      <c r="D45" s="88">
        <f t="shared" ref="D45:H45" si="40">+D46+D47+D48+D49+D50+D51+D52+D53+D55</f>
        <v>107059760</v>
      </c>
      <c r="E45" s="88">
        <f t="shared" si="40"/>
        <v>117971430</v>
      </c>
      <c r="F45" s="88">
        <f t="shared" si="40"/>
        <v>0</v>
      </c>
      <c r="G45" s="88">
        <f t="shared" si="40"/>
        <v>69305934.140000001</v>
      </c>
      <c r="H45" s="88">
        <f t="shared" si="40"/>
        <v>69305934.140000001</v>
      </c>
    </row>
    <row r="46" spans="1:8" s="19" customFormat="1" ht="16.5" customHeight="1" x14ac:dyDescent="0.3">
      <c r="A46" s="22" t="s">
        <v>272</v>
      </c>
      <c r="B46" s="24" t="s">
        <v>251</v>
      </c>
      <c r="C46" s="89"/>
      <c r="D46" s="90">
        <v>18000</v>
      </c>
      <c r="E46" s="90">
        <v>18000</v>
      </c>
      <c r="F46" s="90"/>
      <c r="G46" s="45">
        <v>8966.99</v>
      </c>
      <c r="H46" s="45">
        <v>8966.99</v>
      </c>
    </row>
    <row r="47" spans="1:8" s="19" customFormat="1" ht="16.5" customHeight="1" x14ac:dyDescent="0.3">
      <c r="A47" s="22" t="s">
        <v>274</v>
      </c>
      <c r="B47" s="24" t="s">
        <v>253</v>
      </c>
      <c r="C47" s="89"/>
      <c r="D47" s="90">
        <v>0</v>
      </c>
      <c r="E47" s="90">
        <v>0</v>
      </c>
      <c r="F47" s="90"/>
      <c r="G47" s="45">
        <v>0</v>
      </c>
      <c r="H47" s="45">
        <v>0</v>
      </c>
    </row>
    <row r="48" spans="1:8" ht="16.5" customHeight="1" x14ac:dyDescent="0.3">
      <c r="A48" s="22" t="s">
        <v>276</v>
      </c>
      <c r="B48" s="24" t="s">
        <v>255</v>
      </c>
      <c r="C48" s="89"/>
      <c r="D48" s="90">
        <v>35000</v>
      </c>
      <c r="E48" s="90">
        <v>35000</v>
      </c>
      <c r="F48" s="90"/>
      <c r="G48" s="45">
        <v>10000</v>
      </c>
      <c r="H48" s="45">
        <v>10000</v>
      </c>
    </row>
    <row r="49" spans="1:8" ht="16.5" customHeight="1" x14ac:dyDescent="0.3">
      <c r="A49" s="22" t="s">
        <v>278</v>
      </c>
      <c r="B49" s="24" t="s">
        <v>257</v>
      </c>
      <c r="C49" s="89"/>
      <c r="D49" s="90">
        <v>1750</v>
      </c>
      <c r="E49" s="90">
        <v>1750</v>
      </c>
      <c r="F49" s="90"/>
      <c r="G49" s="45">
        <v>0</v>
      </c>
      <c r="H49" s="45">
        <v>0</v>
      </c>
    </row>
    <row r="50" spans="1:8" ht="16.5" customHeight="1" x14ac:dyDescent="0.3">
      <c r="A50" s="22" t="s">
        <v>280</v>
      </c>
      <c r="B50" s="24" t="s">
        <v>259</v>
      </c>
      <c r="C50" s="89"/>
      <c r="D50" s="90">
        <v>1000</v>
      </c>
      <c r="E50" s="90">
        <v>1000</v>
      </c>
      <c r="F50" s="90"/>
      <c r="G50" s="45">
        <v>0</v>
      </c>
      <c r="H50" s="45">
        <v>0</v>
      </c>
    </row>
    <row r="51" spans="1:8" ht="16.5" customHeight="1" x14ac:dyDescent="0.3">
      <c r="A51" s="22" t="s">
        <v>282</v>
      </c>
      <c r="B51" s="24" t="s">
        <v>261</v>
      </c>
      <c r="C51" s="89"/>
      <c r="D51" s="90">
        <v>0</v>
      </c>
      <c r="E51" s="90">
        <v>0</v>
      </c>
      <c r="F51" s="90"/>
      <c r="G51" s="45">
        <v>0</v>
      </c>
      <c r="H51" s="45">
        <v>0</v>
      </c>
    </row>
    <row r="52" spans="1:8" ht="16.5" customHeight="1" x14ac:dyDescent="0.3">
      <c r="A52" s="22" t="s">
        <v>284</v>
      </c>
      <c r="B52" s="24" t="s">
        <v>263</v>
      </c>
      <c r="C52" s="89"/>
      <c r="D52" s="90">
        <v>14000</v>
      </c>
      <c r="E52" s="90">
        <v>14000</v>
      </c>
      <c r="F52" s="90"/>
      <c r="G52" s="45">
        <v>7000</v>
      </c>
      <c r="H52" s="45">
        <v>7000</v>
      </c>
    </row>
    <row r="53" spans="1:8" ht="16.5" customHeight="1" x14ac:dyDescent="0.35">
      <c r="A53" s="17" t="s">
        <v>286</v>
      </c>
      <c r="B53" s="20" t="s">
        <v>265</v>
      </c>
      <c r="C53" s="91">
        <f t="shared" ref="C53:H53" si="41">+C54+C89</f>
        <v>0</v>
      </c>
      <c r="D53" s="91">
        <f t="shared" si="41"/>
        <v>106936010</v>
      </c>
      <c r="E53" s="91">
        <f t="shared" si="41"/>
        <v>117847680</v>
      </c>
      <c r="F53" s="91">
        <f t="shared" si="41"/>
        <v>0</v>
      </c>
      <c r="G53" s="91">
        <f t="shared" si="41"/>
        <v>69250967.150000006</v>
      </c>
      <c r="H53" s="91">
        <f t="shared" si="41"/>
        <v>69250967.150000006</v>
      </c>
    </row>
    <row r="54" spans="1:8" ht="16.5" customHeight="1" x14ac:dyDescent="0.3">
      <c r="A54" s="27" t="s">
        <v>288</v>
      </c>
      <c r="B54" s="28" t="s">
        <v>267</v>
      </c>
      <c r="C54" s="92"/>
      <c r="D54" s="90">
        <v>9000</v>
      </c>
      <c r="E54" s="90">
        <v>9000</v>
      </c>
      <c r="F54" s="90"/>
      <c r="G54" s="45">
        <v>4935.58</v>
      </c>
      <c r="H54" s="45">
        <v>4935.58</v>
      </c>
    </row>
    <row r="55" spans="1:8" s="19" customFormat="1" ht="16.5" customHeight="1" x14ac:dyDescent="0.3">
      <c r="A55" s="22" t="s">
        <v>290</v>
      </c>
      <c r="B55" s="24" t="s">
        <v>269</v>
      </c>
      <c r="C55" s="89"/>
      <c r="D55" s="90">
        <v>54000</v>
      </c>
      <c r="E55" s="90">
        <v>54000</v>
      </c>
      <c r="F55" s="90"/>
      <c r="G55" s="45">
        <v>29000</v>
      </c>
      <c r="H55" s="45">
        <v>29000</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c r="E57" s="90"/>
      <c r="F57" s="90"/>
      <c r="G57" s="45"/>
      <c r="H57" s="45"/>
    </row>
    <row r="58" spans="1:8" s="19" customFormat="1" ht="16.5" customHeight="1" x14ac:dyDescent="0.3">
      <c r="A58" s="17" t="s">
        <v>294</v>
      </c>
      <c r="B58" s="24" t="s">
        <v>275</v>
      </c>
      <c r="C58" s="89"/>
      <c r="D58" s="90"/>
      <c r="E58" s="90"/>
      <c r="F58" s="90"/>
      <c r="G58" s="45"/>
      <c r="H58" s="45"/>
    </row>
    <row r="59" spans="1:8"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x14ac:dyDescent="0.3">
      <c r="A60" s="22" t="s">
        <v>298</v>
      </c>
      <c r="B60" s="24" t="s">
        <v>279</v>
      </c>
      <c r="C60" s="89"/>
      <c r="D60" s="90"/>
      <c r="E60" s="90"/>
      <c r="F60" s="90"/>
      <c r="G60" s="45"/>
      <c r="H60" s="45"/>
    </row>
    <row r="61" spans="1:8" s="19" customFormat="1" ht="16.5" customHeight="1" x14ac:dyDescent="0.3">
      <c r="A61" s="17" t="s">
        <v>300</v>
      </c>
      <c r="B61" s="20" t="s">
        <v>281</v>
      </c>
      <c r="C61" s="88">
        <f t="shared" ref="C61:H61" si="43">+C62+C63</f>
        <v>0</v>
      </c>
      <c r="D61" s="88">
        <f t="shared" si="43"/>
        <v>0</v>
      </c>
      <c r="E61" s="88">
        <f t="shared" si="43"/>
        <v>0</v>
      </c>
      <c r="F61" s="88">
        <f t="shared" si="43"/>
        <v>0</v>
      </c>
      <c r="G61" s="88">
        <f t="shared" si="43"/>
        <v>0</v>
      </c>
      <c r="H61" s="88">
        <f t="shared" si="43"/>
        <v>0</v>
      </c>
    </row>
    <row r="62" spans="1:8" ht="16.5" customHeight="1" x14ac:dyDescent="0.3">
      <c r="A62" s="17" t="s">
        <v>301</v>
      </c>
      <c r="B62" s="24" t="s">
        <v>283</v>
      </c>
      <c r="C62" s="89"/>
      <c r="D62" s="90"/>
      <c r="E62" s="90"/>
      <c r="F62" s="90"/>
      <c r="G62" s="45"/>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310</v>
      </c>
      <c r="E64" s="90">
        <v>310</v>
      </c>
      <c r="F64" s="90"/>
      <c r="G64" s="45">
        <v>150.66999999999999</v>
      </c>
      <c r="H64" s="45">
        <v>150.66999999999999</v>
      </c>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1800</v>
      </c>
      <c r="E67" s="90">
        <v>1800</v>
      </c>
      <c r="F67" s="90"/>
      <c r="G67" s="45">
        <v>773.5</v>
      </c>
      <c r="H67" s="45">
        <v>773.5</v>
      </c>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4">+C70+C71</f>
        <v>0</v>
      </c>
      <c r="D69" s="93">
        <f t="shared" si="44"/>
        <v>270</v>
      </c>
      <c r="E69" s="93">
        <f t="shared" si="44"/>
        <v>270</v>
      </c>
      <c r="F69" s="93">
        <f t="shared" si="44"/>
        <v>0</v>
      </c>
      <c r="G69" s="93">
        <f t="shared" si="44"/>
        <v>0</v>
      </c>
      <c r="H69" s="93">
        <f t="shared" si="44"/>
        <v>0</v>
      </c>
    </row>
    <row r="70" spans="1:8" ht="16.5" customHeight="1" x14ac:dyDescent="0.3">
      <c r="A70" s="22" t="s">
        <v>314</v>
      </c>
      <c r="B70" s="24" t="s">
        <v>297</v>
      </c>
      <c r="C70" s="89"/>
      <c r="D70" s="90">
        <v>270</v>
      </c>
      <c r="E70" s="90">
        <v>270</v>
      </c>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c r="E82" s="90"/>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+C44-C89+C23+C78+C177+C75</f>
        <v>0</v>
      </c>
      <c r="D87" s="87">
        <f t="shared" si="52"/>
        <v>21900910</v>
      </c>
      <c r="E87" s="87">
        <f t="shared" si="52"/>
        <v>21900910</v>
      </c>
      <c r="F87" s="87">
        <f t="shared" si="52"/>
        <v>0</v>
      </c>
      <c r="G87" s="87">
        <f t="shared" si="52"/>
        <v>21259436.739999995</v>
      </c>
      <c r="H87" s="87">
        <f t="shared" si="52"/>
        <v>21259436.739999995</v>
      </c>
    </row>
    <row r="88" spans="1:8" ht="16.5" customHeight="1" x14ac:dyDescent="0.3">
      <c r="A88" s="22"/>
      <c r="B88" s="24" t="s">
        <v>328</v>
      </c>
      <c r="C88" s="87"/>
      <c r="D88" s="90"/>
      <c r="E88" s="90"/>
      <c r="F88" s="90"/>
      <c r="G88" s="90">
        <v>-8549.65</v>
      </c>
      <c r="H88" s="90">
        <v>-8549.65</v>
      </c>
    </row>
    <row r="89" spans="1:8" ht="16.5" customHeight="1" x14ac:dyDescent="0.35">
      <c r="A89" s="22" t="s">
        <v>347</v>
      </c>
      <c r="B89" s="20" t="s">
        <v>330</v>
      </c>
      <c r="C89" s="95">
        <f t="shared" ref="C89" si="53">+C90+C135+C159+C161+C172+C174</f>
        <v>0</v>
      </c>
      <c r="D89" s="95">
        <f t="shared" ref="D89:H89" si="54">+D90+D135+D159+D161+D172+D174</f>
        <v>106927010</v>
      </c>
      <c r="E89" s="95">
        <f t="shared" si="54"/>
        <v>117838680</v>
      </c>
      <c r="F89" s="95">
        <f t="shared" si="54"/>
        <v>0</v>
      </c>
      <c r="G89" s="95">
        <f t="shared" si="54"/>
        <v>69246031.570000008</v>
      </c>
      <c r="H89" s="95">
        <f t="shared" si="54"/>
        <v>69246031.570000008</v>
      </c>
    </row>
    <row r="90" spans="1:8" s="26" customFormat="1" ht="16.5" customHeight="1" x14ac:dyDescent="0.3">
      <c r="A90" s="17" t="s">
        <v>349</v>
      </c>
      <c r="B90" s="20" t="s">
        <v>332</v>
      </c>
      <c r="C90" s="88">
        <f t="shared" ref="C90" si="55">+C91+C101+C115+C131+C133</f>
        <v>0</v>
      </c>
      <c r="D90" s="88">
        <f t="shared" ref="D90:H90" si="56">+D91+D101+D115+D131+D133</f>
        <v>39561590</v>
      </c>
      <c r="E90" s="88">
        <f t="shared" si="56"/>
        <v>48060550</v>
      </c>
      <c r="F90" s="88">
        <f t="shared" si="56"/>
        <v>0</v>
      </c>
      <c r="G90" s="88">
        <f t="shared" si="56"/>
        <v>33807465.07</v>
      </c>
      <c r="H90" s="88">
        <f t="shared" si="56"/>
        <v>33807465.07</v>
      </c>
    </row>
    <row r="91" spans="1:8" s="26" customFormat="1" ht="16.5" customHeight="1" x14ac:dyDescent="0.3">
      <c r="A91" s="22" t="s">
        <v>351</v>
      </c>
      <c r="B91" s="20" t="s">
        <v>334</v>
      </c>
      <c r="C91" s="87">
        <f t="shared" ref="C91" si="57">+C92+C98+C99+C93+C94</f>
        <v>0</v>
      </c>
      <c r="D91" s="87">
        <f t="shared" ref="D91:H91" si="58">+D92+D98+D99+D93+D94</f>
        <v>27871590</v>
      </c>
      <c r="E91" s="87">
        <f t="shared" si="58"/>
        <v>31495550</v>
      </c>
      <c r="F91" s="87">
        <f t="shared" si="58"/>
        <v>0</v>
      </c>
      <c r="G91" s="87">
        <f t="shared" si="58"/>
        <v>17982246.310000002</v>
      </c>
      <c r="H91" s="87">
        <f t="shared" si="58"/>
        <v>17982246.310000002</v>
      </c>
    </row>
    <row r="92" spans="1:8" s="26" customFormat="1" ht="16.5" customHeight="1" x14ac:dyDescent="0.3">
      <c r="A92" s="22"/>
      <c r="B92" s="23" t="s">
        <v>336</v>
      </c>
      <c r="C92" s="89"/>
      <c r="D92" s="90">
        <v>17828000</v>
      </c>
      <c r="E92" s="90">
        <v>25751240</v>
      </c>
      <c r="F92" s="90"/>
      <c r="G92" s="45">
        <v>16516990</v>
      </c>
      <c r="H92" s="45">
        <v>16516990</v>
      </c>
    </row>
    <row r="93" spans="1:8" s="26" customFormat="1" ht="16.5" customHeight="1" x14ac:dyDescent="0.3">
      <c r="A93" s="22"/>
      <c r="B93" s="23" t="s">
        <v>338</v>
      </c>
      <c r="C93" s="89"/>
      <c r="D93" s="90">
        <v>8936000</v>
      </c>
      <c r="E93" s="90">
        <v>4287340</v>
      </c>
      <c r="F93" s="90"/>
      <c r="G93" s="45">
        <v>1112779.28</v>
      </c>
      <c r="H93" s="45">
        <v>1112779.28</v>
      </c>
    </row>
    <row r="94" spans="1:8" s="26" customFormat="1" ht="16.5" customHeight="1" x14ac:dyDescent="0.3">
      <c r="A94" s="22"/>
      <c r="B94" s="100" t="s">
        <v>481</v>
      </c>
      <c r="C94" s="89">
        <f>C95+C96+C97</f>
        <v>0</v>
      </c>
      <c r="D94" s="89">
        <f t="shared" ref="D94:H94" si="59">D95+D96+D97</f>
        <v>430000</v>
      </c>
      <c r="E94" s="89">
        <f t="shared" si="59"/>
        <v>769600</v>
      </c>
      <c r="F94" s="89">
        <f t="shared" si="59"/>
        <v>0</v>
      </c>
      <c r="G94" s="89">
        <f t="shared" si="59"/>
        <v>352477.02999999997</v>
      </c>
      <c r="H94" s="89">
        <f t="shared" si="59"/>
        <v>352477.02999999997</v>
      </c>
    </row>
    <row r="95" spans="1:8" s="26" customFormat="1" ht="30" x14ac:dyDescent="0.3">
      <c r="A95" s="22"/>
      <c r="B95" s="23" t="s">
        <v>482</v>
      </c>
      <c r="C95" s="89"/>
      <c r="D95" s="90">
        <v>408000</v>
      </c>
      <c r="E95" s="90">
        <v>738890</v>
      </c>
      <c r="F95" s="90"/>
      <c r="G95" s="45">
        <v>344344.42</v>
      </c>
      <c r="H95" s="45">
        <v>344344.42</v>
      </c>
    </row>
    <row r="96" spans="1:8" s="26" customFormat="1" ht="60" x14ac:dyDescent="0.3">
      <c r="A96" s="22"/>
      <c r="B96" s="23" t="s">
        <v>483</v>
      </c>
      <c r="C96" s="89"/>
      <c r="D96" s="90">
        <v>12000</v>
      </c>
      <c r="E96" s="90">
        <v>17060</v>
      </c>
      <c r="F96" s="90"/>
      <c r="G96" s="45">
        <v>8132.61</v>
      </c>
      <c r="H96" s="45">
        <v>8132.61</v>
      </c>
    </row>
    <row r="97" spans="1:8" s="26" customFormat="1" ht="45" x14ac:dyDescent="0.3">
      <c r="A97" s="22"/>
      <c r="B97" s="23" t="s">
        <v>484</v>
      </c>
      <c r="C97" s="89"/>
      <c r="D97" s="90">
        <v>10000</v>
      </c>
      <c r="E97" s="90">
        <v>13650</v>
      </c>
      <c r="F97" s="90"/>
      <c r="G97" s="45"/>
      <c r="H97" s="45"/>
    </row>
    <row r="98" spans="1:8" s="26" customFormat="1" ht="16.5" customHeight="1" x14ac:dyDescent="0.3">
      <c r="A98" s="22"/>
      <c r="B98" s="23" t="s">
        <v>341</v>
      </c>
      <c r="C98" s="89"/>
      <c r="D98" s="90">
        <v>5590</v>
      </c>
      <c r="E98" s="90">
        <v>5590</v>
      </c>
      <c r="F98" s="90"/>
      <c r="G98" s="45"/>
      <c r="H98" s="45"/>
    </row>
    <row r="99" spans="1:8" s="26" customFormat="1" ht="45" x14ac:dyDescent="0.3">
      <c r="A99" s="22"/>
      <c r="B99" s="23" t="s">
        <v>343</v>
      </c>
      <c r="C99" s="89"/>
      <c r="D99" s="90">
        <v>672000</v>
      </c>
      <c r="E99" s="90">
        <v>681780</v>
      </c>
      <c r="F99" s="90"/>
      <c r="G99" s="45"/>
      <c r="H99" s="45"/>
    </row>
    <row r="100" spans="1:8" x14ac:dyDescent="0.3">
      <c r="A100" s="22"/>
      <c r="B100" s="24" t="s">
        <v>328</v>
      </c>
      <c r="C100" s="89"/>
      <c r="D100" s="90"/>
      <c r="E100" s="90"/>
      <c r="F100" s="90"/>
      <c r="G100" s="45">
        <v>-904.56</v>
      </c>
      <c r="H100" s="45">
        <v>-904.56</v>
      </c>
    </row>
    <row r="101" spans="1:8" ht="30" x14ac:dyDescent="0.3">
      <c r="A101" s="22" t="s">
        <v>359</v>
      </c>
      <c r="B101" s="20" t="s">
        <v>345</v>
      </c>
      <c r="C101" s="89">
        <f t="shared" ref="C101:H101" si="60">C102+C103+C104+C105+C106+C107+C109+C108+C110</f>
        <v>0</v>
      </c>
      <c r="D101" s="89">
        <f t="shared" si="60"/>
        <v>6884000</v>
      </c>
      <c r="E101" s="89">
        <f t="shared" si="60"/>
        <v>11945000</v>
      </c>
      <c r="F101" s="89">
        <f t="shared" si="60"/>
        <v>0</v>
      </c>
      <c r="G101" s="89">
        <f t="shared" si="60"/>
        <v>11944218.76</v>
      </c>
      <c r="H101" s="89">
        <f t="shared" si="60"/>
        <v>11944218.76</v>
      </c>
    </row>
    <row r="102" spans="1:8" ht="16.5" customHeight="1" x14ac:dyDescent="0.3">
      <c r="A102" s="22"/>
      <c r="B102" s="23" t="s">
        <v>346</v>
      </c>
      <c r="C102" s="89"/>
      <c r="D102" s="90">
        <v>194000</v>
      </c>
      <c r="E102" s="90">
        <v>215000</v>
      </c>
      <c r="F102" s="90"/>
      <c r="G102" s="45">
        <v>215000</v>
      </c>
      <c r="H102" s="45">
        <v>215000</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171000</v>
      </c>
      <c r="E104" s="90"/>
      <c r="F104" s="90"/>
      <c r="G104" s="45"/>
      <c r="H104" s="45"/>
    </row>
    <row r="105" spans="1:8" ht="16.5" customHeight="1" x14ac:dyDescent="0.3">
      <c r="A105" s="22"/>
      <c r="B105" s="23" t="s">
        <v>352</v>
      </c>
      <c r="C105" s="89"/>
      <c r="D105" s="90">
        <v>3436000</v>
      </c>
      <c r="E105" s="90">
        <v>6540000</v>
      </c>
      <c r="F105" s="90"/>
      <c r="G105" s="45">
        <v>6540000</v>
      </c>
      <c r="H105" s="45">
        <v>6540000</v>
      </c>
    </row>
    <row r="106" spans="1:8" x14ac:dyDescent="0.3">
      <c r="A106" s="22"/>
      <c r="B106" s="34" t="s">
        <v>353</v>
      </c>
      <c r="C106" s="89"/>
      <c r="D106" s="90">
        <v>4000</v>
      </c>
      <c r="E106" s="90">
        <v>1000</v>
      </c>
      <c r="F106" s="90"/>
      <c r="G106" s="45">
        <v>218.76</v>
      </c>
      <c r="H106" s="45">
        <v>218.76</v>
      </c>
    </row>
    <row r="107" spans="1:8" ht="30" x14ac:dyDescent="0.3">
      <c r="A107" s="22"/>
      <c r="B107" s="23" t="s">
        <v>354</v>
      </c>
      <c r="C107" s="89"/>
      <c r="D107" s="90">
        <v>93000</v>
      </c>
      <c r="E107" s="90">
        <v>93000</v>
      </c>
      <c r="F107" s="90"/>
      <c r="G107" s="45">
        <v>93000</v>
      </c>
      <c r="H107" s="45">
        <v>93000</v>
      </c>
    </row>
    <row r="108" spans="1:8" ht="16.5" customHeight="1" x14ac:dyDescent="0.3">
      <c r="A108" s="22"/>
      <c r="B108" s="35" t="s">
        <v>355</v>
      </c>
      <c r="C108" s="89"/>
      <c r="D108" s="90"/>
      <c r="E108" s="90"/>
      <c r="F108" s="90"/>
      <c r="G108" s="45"/>
      <c r="H108" s="45"/>
    </row>
    <row r="109" spans="1:8" x14ac:dyDescent="0.3">
      <c r="A109" s="22"/>
      <c r="B109" s="35" t="s">
        <v>356</v>
      </c>
      <c r="C109" s="89"/>
      <c r="D109" s="90">
        <v>1739000</v>
      </c>
      <c r="E109" s="90">
        <v>3143000</v>
      </c>
      <c r="F109" s="90"/>
      <c r="G109" s="96">
        <v>3143000</v>
      </c>
      <c r="H109" s="96">
        <v>3143000</v>
      </c>
    </row>
    <row r="110" spans="1:8" ht="16.5" customHeight="1" x14ac:dyDescent="0.3">
      <c r="A110" s="22"/>
      <c r="B110" s="36" t="s">
        <v>357</v>
      </c>
      <c r="C110" s="89">
        <f t="shared" ref="C110:H110" si="61">C111+C112+C113</f>
        <v>0</v>
      </c>
      <c r="D110" s="89">
        <f t="shared" si="61"/>
        <v>1247000</v>
      </c>
      <c r="E110" s="89">
        <f t="shared" si="61"/>
        <v>1953000</v>
      </c>
      <c r="F110" s="89">
        <f t="shared" si="61"/>
        <v>0</v>
      </c>
      <c r="G110" s="89">
        <f t="shared" si="61"/>
        <v>1953000</v>
      </c>
      <c r="H110" s="89">
        <f t="shared" si="61"/>
        <v>1953000</v>
      </c>
    </row>
    <row r="111" spans="1:8" ht="16.5" customHeight="1" x14ac:dyDescent="0.3">
      <c r="A111" s="22"/>
      <c r="B111" s="35" t="s">
        <v>358</v>
      </c>
      <c r="C111" s="89"/>
      <c r="D111" s="90">
        <v>1247000</v>
      </c>
      <c r="E111" s="90">
        <v>1953000</v>
      </c>
      <c r="F111" s="90"/>
      <c r="G111" s="45">
        <v>1953000</v>
      </c>
      <c r="H111" s="45">
        <v>1953000</v>
      </c>
    </row>
    <row r="112" spans="1:8" x14ac:dyDescent="0.3">
      <c r="A112" s="22"/>
      <c r="B112" s="35" t="s">
        <v>360</v>
      </c>
      <c r="C112" s="89"/>
      <c r="D112" s="90"/>
      <c r="E112" s="90"/>
      <c r="F112" s="90"/>
      <c r="G112" s="45"/>
      <c r="H112" s="45"/>
    </row>
    <row r="113" spans="1:8" x14ac:dyDescent="0.3">
      <c r="A113" s="22"/>
      <c r="B113" s="35" t="s">
        <v>361</v>
      </c>
      <c r="C113" s="89"/>
      <c r="D113" s="90"/>
      <c r="E113" s="90"/>
      <c r="F113" s="90"/>
      <c r="G113" s="45"/>
      <c r="H113" s="45"/>
    </row>
    <row r="114" spans="1:8" x14ac:dyDescent="0.3">
      <c r="A114" s="22"/>
      <c r="B114" s="24" t="s">
        <v>328</v>
      </c>
      <c r="C114" s="89"/>
      <c r="D114" s="90"/>
      <c r="E114" s="90"/>
      <c r="F114" s="90"/>
      <c r="G114" s="45"/>
      <c r="H114" s="45"/>
    </row>
    <row r="115" spans="1:8" ht="36" customHeight="1" x14ac:dyDescent="0.3">
      <c r="A115" s="17" t="s">
        <v>371</v>
      </c>
      <c r="B115" s="20" t="s">
        <v>362</v>
      </c>
      <c r="C115" s="89">
        <f t="shared" ref="C115:H115" si="62">C116+C117+C118+C119+C120+C121+C122+C123+C124+C125</f>
        <v>0</v>
      </c>
      <c r="D115" s="89">
        <f t="shared" si="62"/>
        <v>479000</v>
      </c>
      <c r="E115" s="89">
        <f t="shared" si="62"/>
        <v>263000</v>
      </c>
      <c r="F115" s="89">
        <f t="shared" si="62"/>
        <v>0</v>
      </c>
      <c r="G115" s="89">
        <f t="shared" si="62"/>
        <v>263000</v>
      </c>
      <c r="H115" s="89">
        <f t="shared" si="62"/>
        <v>263000</v>
      </c>
    </row>
    <row r="116" spans="1:8" x14ac:dyDescent="0.3">
      <c r="A116" s="22"/>
      <c r="B116" s="23" t="s">
        <v>352</v>
      </c>
      <c r="C116" s="89"/>
      <c r="D116" s="90">
        <v>242000</v>
      </c>
      <c r="E116" s="90">
        <v>233000</v>
      </c>
      <c r="F116" s="90"/>
      <c r="G116" s="45">
        <v>233000</v>
      </c>
      <c r="H116" s="45">
        <v>233000</v>
      </c>
    </row>
    <row r="117" spans="1:8" ht="30" x14ac:dyDescent="0.3">
      <c r="A117" s="22"/>
      <c r="B117" s="37" t="s">
        <v>363</v>
      </c>
      <c r="C117" s="89"/>
      <c r="D117" s="90">
        <f>4000+98000</f>
        <v>102000</v>
      </c>
      <c r="E117" s="90"/>
      <c r="F117" s="90"/>
      <c r="G117" s="45"/>
      <c r="H117" s="45"/>
    </row>
    <row r="118" spans="1:8" ht="16.5" customHeight="1" x14ac:dyDescent="0.3">
      <c r="A118" s="22"/>
      <c r="B118" s="38" t="s">
        <v>364</v>
      </c>
      <c r="C118" s="89"/>
      <c r="D118" s="90">
        <v>135000</v>
      </c>
      <c r="E118" s="90">
        <v>30000</v>
      </c>
      <c r="F118" s="90"/>
      <c r="G118" s="45">
        <v>30000</v>
      </c>
      <c r="H118" s="45">
        <v>30000</v>
      </c>
    </row>
    <row r="119" spans="1:8" ht="30" x14ac:dyDescent="0.3">
      <c r="A119" s="22"/>
      <c r="B119" s="38" t="s">
        <v>365</v>
      </c>
      <c r="C119" s="89"/>
      <c r="D119" s="90"/>
      <c r="E119" s="90"/>
      <c r="F119" s="90"/>
      <c r="G119" s="45"/>
      <c r="H119" s="45"/>
    </row>
    <row r="120" spans="1:8" ht="16.5" customHeight="1" x14ac:dyDescent="0.3">
      <c r="A120" s="22"/>
      <c r="B120" s="38" t="s">
        <v>366</v>
      </c>
      <c r="C120" s="89"/>
      <c r="D120" s="90"/>
      <c r="E120" s="90"/>
      <c r="F120" s="90"/>
      <c r="G120" s="45"/>
      <c r="H120" s="45"/>
    </row>
    <row r="121" spans="1:8" ht="16.5" customHeight="1" x14ac:dyDescent="0.3">
      <c r="A121" s="22"/>
      <c r="B121" s="23" t="s">
        <v>346</v>
      </c>
      <c r="C121" s="89"/>
      <c r="D121" s="90"/>
      <c r="E121" s="90"/>
      <c r="F121" s="90"/>
      <c r="G121" s="45"/>
      <c r="H121" s="45"/>
    </row>
    <row r="122" spans="1:8" ht="16.5" customHeight="1" x14ac:dyDescent="0.3">
      <c r="A122" s="22"/>
      <c r="B122" s="38" t="s">
        <v>367</v>
      </c>
      <c r="C122" s="89"/>
      <c r="D122" s="90"/>
      <c r="E122" s="90"/>
      <c r="F122" s="90"/>
      <c r="G122" s="97"/>
      <c r="H122" s="97"/>
    </row>
    <row r="123" spans="1:8" x14ac:dyDescent="0.3">
      <c r="A123" s="22"/>
      <c r="B123" s="39" t="s">
        <v>368</v>
      </c>
      <c r="C123" s="89"/>
      <c r="D123" s="90"/>
      <c r="E123" s="90"/>
      <c r="F123" s="90"/>
      <c r="G123" s="97"/>
      <c r="H123" s="97"/>
    </row>
    <row r="124" spans="1:8" s="19" customFormat="1" ht="30" x14ac:dyDescent="0.3">
      <c r="A124" s="22"/>
      <c r="B124" s="39" t="s">
        <v>369</v>
      </c>
      <c r="C124" s="89"/>
      <c r="D124" s="90"/>
      <c r="E124" s="90"/>
      <c r="F124" s="90"/>
      <c r="G124" s="97"/>
      <c r="H124" s="97"/>
    </row>
    <row r="125" spans="1:8" s="19" customFormat="1" ht="30" x14ac:dyDescent="0.3">
      <c r="A125" s="22"/>
      <c r="B125" s="40" t="s">
        <v>370</v>
      </c>
      <c r="C125" s="89">
        <f t="shared" ref="C125:H125" si="63">C126+C127+C128+C129</f>
        <v>0</v>
      </c>
      <c r="D125" s="89">
        <f t="shared" si="63"/>
        <v>0</v>
      </c>
      <c r="E125" s="89">
        <f t="shared" si="63"/>
        <v>0</v>
      </c>
      <c r="F125" s="89">
        <f t="shared" si="63"/>
        <v>0</v>
      </c>
      <c r="G125" s="89">
        <f t="shared" si="63"/>
        <v>0</v>
      </c>
      <c r="H125" s="89">
        <f t="shared" si="63"/>
        <v>0</v>
      </c>
    </row>
    <row r="126" spans="1:8" s="19" customFormat="1" x14ac:dyDescent="0.3">
      <c r="A126" s="22"/>
      <c r="B126" s="41" t="s">
        <v>372</v>
      </c>
      <c r="C126" s="89"/>
      <c r="D126" s="90"/>
      <c r="E126" s="90"/>
      <c r="F126" s="90"/>
      <c r="G126" s="97"/>
      <c r="H126" s="97"/>
    </row>
    <row r="127" spans="1:8" s="19" customFormat="1" ht="30" x14ac:dyDescent="0.3">
      <c r="A127" s="22"/>
      <c r="B127" s="41" t="s">
        <v>373</v>
      </c>
      <c r="C127" s="89"/>
      <c r="D127" s="90"/>
      <c r="E127" s="90"/>
      <c r="F127" s="90"/>
      <c r="G127" s="97"/>
      <c r="H127" s="97"/>
    </row>
    <row r="128" spans="1:8" s="19" customFormat="1" ht="30" x14ac:dyDescent="0.3">
      <c r="A128" s="22"/>
      <c r="B128" s="41" t="s">
        <v>374</v>
      </c>
      <c r="C128" s="89"/>
      <c r="D128" s="90"/>
      <c r="E128" s="90"/>
      <c r="F128" s="90"/>
      <c r="G128" s="97"/>
      <c r="H128" s="97"/>
    </row>
    <row r="129" spans="1:8" s="19" customFormat="1" ht="30" x14ac:dyDescent="0.3">
      <c r="A129" s="22"/>
      <c r="B129" s="41" t="s">
        <v>375</v>
      </c>
      <c r="C129" s="89"/>
      <c r="D129" s="90"/>
      <c r="E129" s="90"/>
      <c r="F129" s="90"/>
      <c r="G129" s="97"/>
      <c r="H129" s="97"/>
    </row>
    <row r="130" spans="1:8" s="19" customFormat="1" x14ac:dyDescent="0.3">
      <c r="A130" s="22"/>
      <c r="B130" s="24" t="s">
        <v>328</v>
      </c>
      <c r="C130" s="89"/>
      <c r="D130" s="90"/>
      <c r="E130" s="90"/>
      <c r="F130" s="90"/>
      <c r="G130" s="97"/>
      <c r="H130" s="97"/>
    </row>
    <row r="131" spans="1:8" s="19" customFormat="1" x14ac:dyDescent="0.3">
      <c r="A131" s="22" t="s">
        <v>384</v>
      </c>
      <c r="B131" s="24" t="s">
        <v>376</v>
      </c>
      <c r="C131" s="87"/>
      <c r="D131" s="90">
        <v>3351000</v>
      </c>
      <c r="E131" s="90">
        <v>3351000</v>
      </c>
      <c r="F131" s="90"/>
      <c r="G131" s="45">
        <v>3100000</v>
      </c>
      <c r="H131" s="45">
        <v>3100000</v>
      </c>
    </row>
    <row r="132" spans="1:8" s="19" customFormat="1" ht="16.5" customHeight="1" x14ac:dyDescent="0.3">
      <c r="A132" s="22"/>
      <c r="B132" s="24" t="s">
        <v>328</v>
      </c>
      <c r="C132" s="87"/>
      <c r="D132" s="90"/>
      <c r="E132" s="90"/>
      <c r="F132" s="90"/>
      <c r="G132" s="45"/>
      <c r="H132" s="45"/>
    </row>
    <row r="133" spans="1:8" s="19" customFormat="1" ht="16.5" customHeight="1" x14ac:dyDescent="0.3">
      <c r="A133" s="22" t="s">
        <v>386</v>
      </c>
      <c r="B133" s="24" t="s">
        <v>377</v>
      </c>
      <c r="C133" s="89"/>
      <c r="D133" s="90">
        <v>976000</v>
      </c>
      <c r="E133" s="90">
        <v>1006000</v>
      </c>
      <c r="F133" s="90"/>
      <c r="G133" s="94">
        <v>518000</v>
      </c>
      <c r="H133" s="94">
        <v>518000</v>
      </c>
    </row>
    <row r="134" spans="1:8" s="19" customFormat="1" ht="16.5" customHeight="1" x14ac:dyDescent="0.3">
      <c r="A134" s="22"/>
      <c r="B134" s="24" t="s">
        <v>328</v>
      </c>
      <c r="C134" s="89"/>
      <c r="D134" s="90"/>
      <c r="E134" s="90"/>
      <c r="F134" s="90"/>
      <c r="G134" s="94"/>
      <c r="H134" s="94"/>
    </row>
    <row r="135" spans="1:8" ht="16.5" customHeight="1" x14ac:dyDescent="0.3">
      <c r="A135" s="17" t="s">
        <v>388</v>
      </c>
      <c r="B135" s="20" t="s">
        <v>378</v>
      </c>
      <c r="C135" s="88">
        <f t="shared" ref="C135" si="64">+C136+C143+C145+C149+C155</f>
        <v>0</v>
      </c>
      <c r="D135" s="88">
        <f t="shared" ref="D135:H135" si="65">+D136+D143+D145+D149+D155</f>
        <v>21401000</v>
      </c>
      <c r="E135" s="88">
        <f t="shared" si="65"/>
        <v>20714000</v>
      </c>
      <c r="F135" s="88">
        <f t="shared" si="65"/>
        <v>0</v>
      </c>
      <c r="G135" s="88">
        <f t="shared" si="65"/>
        <v>9357029.9400000013</v>
      </c>
      <c r="H135" s="88">
        <f t="shared" si="65"/>
        <v>9357029.9400000013</v>
      </c>
    </row>
    <row r="136" spans="1:8" ht="16.5" customHeight="1" x14ac:dyDescent="0.3">
      <c r="A136" s="17" t="s">
        <v>390</v>
      </c>
      <c r="B136" s="20" t="s">
        <v>379</v>
      </c>
      <c r="C136" s="87">
        <f>+C137+C140+C141</f>
        <v>0</v>
      </c>
      <c r="D136" s="87">
        <f t="shared" ref="D136:H136" si="66">+D137+D140+D141</f>
        <v>13530000</v>
      </c>
      <c r="E136" s="87">
        <f t="shared" si="66"/>
        <v>13292000</v>
      </c>
      <c r="F136" s="87">
        <f t="shared" si="66"/>
        <v>0</v>
      </c>
      <c r="G136" s="87">
        <f t="shared" si="66"/>
        <v>5900000</v>
      </c>
      <c r="H136" s="87">
        <f t="shared" si="66"/>
        <v>5900000</v>
      </c>
    </row>
    <row r="137" spans="1:8" s="19" customFormat="1" ht="16.5" customHeight="1" x14ac:dyDescent="0.3">
      <c r="A137" s="22"/>
      <c r="B137" s="42" t="s">
        <v>380</v>
      </c>
      <c r="C137" s="89"/>
      <c r="D137" s="90">
        <v>12486000</v>
      </c>
      <c r="E137" s="90">
        <v>12375000</v>
      </c>
      <c r="F137" s="90"/>
      <c r="G137" s="45">
        <v>5900000</v>
      </c>
      <c r="H137" s="45">
        <v>5900000</v>
      </c>
    </row>
    <row r="138" spans="1:8" s="19" customFormat="1" ht="16.5" customHeight="1" x14ac:dyDescent="0.3">
      <c r="A138" s="22"/>
      <c r="B138" s="85" t="s">
        <v>381</v>
      </c>
      <c r="C138" s="89"/>
      <c r="D138" s="90"/>
      <c r="E138" s="90"/>
      <c r="F138" s="90"/>
      <c r="G138" s="45">
        <v>3123168.62</v>
      </c>
      <c r="H138" s="45">
        <v>3123168.62</v>
      </c>
    </row>
    <row r="139" spans="1:8" s="19" customFormat="1" ht="16.5" customHeight="1" x14ac:dyDescent="0.3">
      <c r="A139" s="22"/>
      <c r="B139" s="85" t="s">
        <v>382</v>
      </c>
      <c r="C139" s="89"/>
      <c r="D139" s="90"/>
      <c r="E139" s="90"/>
      <c r="F139" s="90"/>
      <c r="G139" s="45">
        <v>2776831.38</v>
      </c>
      <c r="H139" s="45">
        <v>2776831.38</v>
      </c>
    </row>
    <row r="140" spans="1:8" s="19" customFormat="1" ht="16.5" customHeight="1" x14ac:dyDescent="0.3">
      <c r="A140" s="22"/>
      <c r="B140" s="42" t="s">
        <v>383</v>
      </c>
      <c r="C140" s="89"/>
      <c r="D140" s="90">
        <v>444000</v>
      </c>
      <c r="E140" s="90">
        <v>444000</v>
      </c>
      <c r="F140" s="90"/>
      <c r="G140" s="23">
        <v>0</v>
      </c>
      <c r="H140" s="23"/>
    </row>
    <row r="141" spans="1:8" s="19" customFormat="1" ht="30" x14ac:dyDescent="0.3">
      <c r="A141" s="22"/>
      <c r="B141" s="42" t="s">
        <v>485</v>
      </c>
      <c r="C141" s="89"/>
      <c r="D141" s="90">
        <v>600000</v>
      </c>
      <c r="E141" s="90">
        <v>473000</v>
      </c>
      <c r="F141" s="90"/>
      <c r="G141" s="23">
        <v>0</v>
      </c>
      <c r="H141" s="23"/>
    </row>
    <row r="142" spans="1:8" s="19" customFormat="1" ht="16.5" customHeight="1" x14ac:dyDescent="0.3">
      <c r="A142" s="22"/>
      <c r="B142" s="24" t="s">
        <v>328</v>
      </c>
      <c r="C142" s="89"/>
      <c r="D142" s="90"/>
      <c r="E142" s="90"/>
      <c r="F142" s="90"/>
      <c r="G142" s="23"/>
      <c r="H142" s="23"/>
    </row>
    <row r="143" spans="1:8" s="19" customFormat="1" ht="16.5" customHeight="1" x14ac:dyDescent="0.3">
      <c r="A143" s="22" t="s">
        <v>396</v>
      </c>
      <c r="B143" s="43" t="s">
        <v>385</v>
      </c>
      <c r="C143" s="89"/>
      <c r="D143" s="90">
        <v>4590000</v>
      </c>
      <c r="E143" s="90">
        <v>4240000</v>
      </c>
      <c r="F143" s="90"/>
      <c r="G143" s="89">
        <v>1957270</v>
      </c>
      <c r="H143" s="89">
        <v>1957270</v>
      </c>
    </row>
    <row r="144" spans="1:8" s="19" customFormat="1" ht="16.5" customHeight="1" x14ac:dyDescent="0.3">
      <c r="A144" s="22"/>
      <c r="B144" s="24" t="s">
        <v>328</v>
      </c>
      <c r="C144" s="89"/>
      <c r="D144" s="90"/>
      <c r="E144" s="90"/>
      <c r="F144" s="90"/>
      <c r="G144" s="23">
        <v>-4537.99</v>
      </c>
      <c r="H144" s="23">
        <v>-4537.99</v>
      </c>
    </row>
    <row r="145" spans="1:8" s="19" customFormat="1" ht="16.5" customHeight="1" x14ac:dyDescent="0.3">
      <c r="A145" s="17" t="s">
        <v>398</v>
      </c>
      <c r="B145" s="44" t="s">
        <v>387</v>
      </c>
      <c r="C145" s="89">
        <f t="shared" ref="C145:H145" si="67">+C146+C147</f>
        <v>0</v>
      </c>
      <c r="D145" s="89">
        <f t="shared" si="67"/>
        <v>266000</v>
      </c>
      <c r="E145" s="89">
        <f t="shared" si="67"/>
        <v>260000</v>
      </c>
      <c r="F145" s="89">
        <f t="shared" si="67"/>
        <v>0</v>
      </c>
      <c r="G145" s="89">
        <f t="shared" si="67"/>
        <v>129713.74</v>
      </c>
      <c r="H145" s="89">
        <f t="shared" si="67"/>
        <v>129713.74</v>
      </c>
    </row>
    <row r="146" spans="1:8" s="19" customFormat="1" ht="16.5" customHeight="1" x14ac:dyDescent="0.3">
      <c r="A146" s="22"/>
      <c r="B146" s="42" t="s">
        <v>380</v>
      </c>
      <c r="C146" s="89"/>
      <c r="D146" s="90">
        <v>266000</v>
      </c>
      <c r="E146" s="90">
        <v>260000</v>
      </c>
      <c r="F146" s="90"/>
      <c r="G146" s="45">
        <v>129713.74</v>
      </c>
      <c r="H146" s="45">
        <v>129713.74</v>
      </c>
    </row>
    <row r="147" spans="1:8" s="19" customFormat="1" ht="16.5" customHeight="1" x14ac:dyDescent="0.3">
      <c r="A147" s="22"/>
      <c r="B147" s="42" t="s">
        <v>389</v>
      </c>
      <c r="C147" s="89"/>
      <c r="D147" s="90"/>
      <c r="E147" s="90"/>
      <c r="F147" s="90"/>
      <c r="G147" s="45"/>
      <c r="H147" s="45"/>
    </row>
    <row r="148" spans="1:8" ht="16.5" customHeight="1" x14ac:dyDescent="0.3">
      <c r="A148" s="22"/>
      <c r="B148" s="24" t="s">
        <v>328</v>
      </c>
      <c r="C148" s="89"/>
      <c r="D148" s="90"/>
      <c r="E148" s="90"/>
      <c r="F148" s="90"/>
      <c r="G148" s="45"/>
      <c r="H148" s="45"/>
    </row>
    <row r="149" spans="1:8" ht="16.5" customHeight="1" x14ac:dyDescent="0.3">
      <c r="A149" s="17" t="s">
        <v>400</v>
      </c>
      <c r="B149" s="44" t="s">
        <v>391</v>
      </c>
      <c r="C149" s="87">
        <f t="shared" ref="C149:H149" si="68">+C150+C151+C152+C153</f>
        <v>0</v>
      </c>
      <c r="D149" s="87">
        <f t="shared" si="68"/>
        <v>2455000</v>
      </c>
      <c r="E149" s="87">
        <f t="shared" si="68"/>
        <v>2409000</v>
      </c>
      <c r="F149" s="87">
        <f t="shared" si="68"/>
        <v>0</v>
      </c>
      <c r="G149" s="87">
        <f t="shared" si="68"/>
        <v>1157173.54</v>
      </c>
      <c r="H149" s="87">
        <f t="shared" si="68"/>
        <v>1157173.54</v>
      </c>
    </row>
    <row r="150" spans="1:8" x14ac:dyDescent="0.3">
      <c r="A150" s="22"/>
      <c r="B150" s="23" t="s">
        <v>392</v>
      </c>
      <c r="C150" s="89"/>
      <c r="D150" s="90">
        <v>2452000</v>
      </c>
      <c r="E150" s="90">
        <v>2405000</v>
      </c>
      <c r="F150" s="90"/>
      <c r="G150" s="45">
        <v>1153636.46</v>
      </c>
      <c r="H150" s="45">
        <v>1153636.46</v>
      </c>
    </row>
    <row r="151" spans="1:8" ht="30" x14ac:dyDescent="0.3">
      <c r="A151" s="22"/>
      <c r="B151" s="23" t="s">
        <v>393</v>
      </c>
      <c r="C151" s="89"/>
      <c r="D151" s="90"/>
      <c r="E151" s="90"/>
      <c r="F151" s="90"/>
      <c r="G151" s="45"/>
      <c r="H151" s="45"/>
    </row>
    <row r="152" spans="1:8" ht="30" x14ac:dyDescent="0.3">
      <c r="A152" s="22"/>
      <c r="B152" s="23" t="s">
        <v>394</v>
      </c>
      <c r="C152" s="89"/>
      <c r="D152" s="90">
        <v>3000</v>
      </c>
      <c r="E152" s="90">
        <v>4000</v>
      </c>
      <c r="F152" s="90"/>
      <c r="G152" s="45">
        <v>3537.08</v>
      </c>
      <c r="H152" s="45">
        <v>3537.08</v>
      </c>
    </row>
    <row r="153" spans="1:8" s="19" customFormat="1" ht="30" x14ac:dyDescent="0.3">
      <c r="A153" s="22"/>
      <c r="B153" s="23" t="s">
        <v>395</v>
      </c>
      <c r="C153" s="89"/>
      <c r="D153" s="90"/>
      <c r="E153" s="90"/>
      <c r="F153" s="90"/>
      <c r="G153" s="45"/>
      <c r="H153" s="45"/>
    </row>
    <row r="154" spans="1:8" x14ac:dyDescent="0.3">
      <c r="A154" s="22"/>
      <c r="B154" s="24" t="s">
        <v>328</v>
      </c>
      <c r="C154" s="89"/>
      <c r="D154" s="90"/>
      <c r="E154" s="90"/>
      <c r="F154" s="90"/>
      <c r="G154" s="45">
        <v>-1071.03</v>
      </c>
      <c r="H154" s="45">
        <v>-1071.03</v>
      </c>
    </row>
    <row r="155" spans="1:8" ht="16.5" customHeight="1" x14ac:dyDescent="0.3">
      <c r="A155" s="17" t="s">
        <v>405</v>
      </c>
      <c r="B155" s="44" t="s">
        <v>397</v>
      </c>
      <c r="C155" s="89">
        <f t="shared" ref="C155:H155" si="69">+C156+C157</f>
        <v>0</v>
      </c>
      <c r="D155" s="89">
        <f t="shared" si="69"/>
        <v>560000</v>
      </c>
      <c r="E155" s="89">
        <f t="shared" si="69"/>
        <v>513000</v>
      </c>
      <c r="F155" s="89">
        <f t="shared" si="69"/>
        <v>0</v>
      </c>
      <c r="G155" s="89">
        <f t="shared" si="69"/>
        <v>212872.66</v>
      </c>
      <c r="H155" s="89">
        <f t="shared" si="69"/>
        <v>212872.66</v>
      </c>
    </row>
    <row r="156" spans="1:8" ht="16.5" customHeight="1" x14ac:dyDescent="0.3">
      <c r="A156" s="17"/>
      <c r="B156" s="42" t="s">
        <v>380</v>
      </c>
      <c r="C156" s="89"/>
      <c r="D156" s="90">
        <v>560000</v>
      </c>
      <c r="E156" s="90">
        <v>513000</v>
      </c>
      <c r="F156" s="90"/>
      <c r="G156" s="45">
        <v>212872.66</v>
      </c>
      <c r="H156" s="45">
        <v>212872.66</v>
      </c>
    </row>
    <row r="157" spans="1:8" ht="16.5" customHeight="1" x14ac:dyDescent="0.3">
      <c r="A157" s="22"/>
      <c r="B157" s="42" t="s">
        <v>389</v>
      </c>
      <c r="C157" s="89"/>
      <c r="D157" s="90"/>
      <c r="E157" s="90"/>
      <c r="F157" s="90"/>
      <c r="G157" s="45"/>
      <c r="H157" s="45"/>
    </row>
    <row r="158" spans="1:8" ht="16.5" customHeight="1" x14ac:dyDescent="0.3">
      <c r="A158" s="22"/>
      <c r="B158" s="24" t="s">
        <v>328</v>
      </c>
      <c r="C158" s="89"/>
      <c r="D158" s="90"/>
      <c r="E158" s="90"/>
      <c r="F158" s="90"/>
      <c r="G158" s="45"/>
      <c r="H158" s="45"/>
    </row>
    <row r="159" spans="1:8" ht="16.5" customHeight="1" x14ac:dyDescent="0.3">
      <c r="A159" s="17" t="s">
        <v>408</v>
      </c>
      <c r="B159" s="24" t="s">
        <v>399</v>
      </c>
      <c r="C159" s="89"/>
      <c r="D159" s="90">
        <v>154000</v>
      </c>
      <c r="E159" s="90">
        <v>127000</v>
      </c>
      <c r="F159" s="90"/>
      <c r="G159" s="96">
        <v>54536.56</v>
      </c>
      <c r="H159" s="96">
        <v>54536.56</v>
      </c>
    </row>
    <row r="160" spans="1:8" ht="16.5" customHeight="1" x14ac:dyDescent="0.3">
      <c r="A160" s="17"/>
      <c r="B160" s="24" t="s">
        <v>328</v>
      </c>
      <c r="C160" s="89"/>
      <c r="D160" s="90"/>
      <c r="E160" s="90"/>
      <c r="F160" s="90"/>
      <c r="G160" s="96"/>
      <c r="H160" s="96"/>
    </row>
    <row r="161" spans="1:8" ht="16.5" customHeight="1" x14ac:dyDescent="0.3">
      <c r="A161" s="17" t="s">
        <v>410</v>
      </c>
      <c r="B161" s="20" t="s">
        <v>401</v>
      </c>
      <c r="C161" s="88">
        <f t="shared" ref="C161" si="70">+C162+C168</f>
        <v>0</v>
      </c>
      <c r="D161" s="88">
        <f t="shared" ref="D161:H161" si="71">+D162+D168</f>
        <v>45346000</v>
      </c>
      <c r="E161" s="88">
        <f t="shared" si="71"/>
        <v>48452000</v>
      </c>
      <c r="F161" s="88">
        <f t="shared" si="71"/>
        <v>0</v>
      </c>
      <c r="G161" s="88">
        <f t="shared" si="71"/>
        <v>25953000</v>
      </c>
      <c r="H161" s="88">
        <f t="shared" si="71"/>
        <v>25953000</v>
      </c>
    </row>
    <row r="162" spans="1:8" ht="16.5" customHeight="1" x14ac:dyDescent="0.3">
      <c r="A162" s="22" t="s">
        <v>412</v>
      </c>
      <c r="B162" s="20" t="s">
        <v>402</v>
      </c>
      <c r="C162" s="89">
        <f t="shared" ref="C162" si="72">C163+C165+C164+C166</f>
        <v>0</v>
      </c>
      <c r="D162" s="89">
        <f t="shared" ref="D162:H162" si="73">D163+D165+D164+D166</f>
        <v>44156000</v>
      </c>
      <c r="E162" s="89">
        <f t="shared" si="73"/>
        <v>47385000</v>
      </c>
      <c r="F162" s="89">
        <f t="shared" si="73"/>
        <v>0</v>
      </c>
      <c r="G162" s="89">
        <f t="shared" si="73"/>
        <v>25553000</v>
      </c>
      <c r="H162" s="89">
        <f t="shared" si="73"/>
        <v>25553000</v>
      </c>
    </row>
    <row r="163" spans="1:8" x14ac:dyDescent="0.3">
      <c r="A163" s="22"/>
      <c r="B163" s="23" t="s">
        <v>336</v>
      </c>
      <c r="C163" s="89"/>
      <c r="D163" s="90">
        <v>43664000</v>
      </c>
      <c r="E163" s="90">
        <v>46955000</v>
      </c>
      <c r="F163" s="90"/>
      <c r="G163" s="45">
        <v>25123000</v>
      </c>
      <c r="H163" s="45">
        <v>25123000</v>
      </c>
    </row>
    <row r="164" spans="1:8" ht="45" x14ac:dyDescent="0.3">
      <c r="A164" s="22"/>
      <c r="B164" s="23" t="s">
        <v>403</v>
      </c>
      <c r="C164" s="89"/>
      <c r="D164" s="90"/>
      <c r="E164" s="90"/>
      <c r="F164" s="90"/>
      <c r="G164" s="45"/>
      <c r="H164" s="45"/>
    </row>
    <row r="165" spans="1:8" ht="30" x14ac:dyDescent="0.3">
      <c r="A165" s="22"/>
      <c r="B165" s="23" t="s">
        <v>404</v>
      </c>
      <c r="C165" s="89"/>
      <c r="D165" s="90"/>
      <c r="E165" s="90"/>
      <c r="F165" s="90"/>
      <c r="G165" s="96"/>
      <c r="H165" s="96"/>
    </row>
    <row r="166" spans="1:8" x14ac:dyDescent="0.3">
      <c r="A166" s="22"/>
      <c r="B166" s="47" t="s">
        <v>406</v>
      </c>
      <c r="C166" s="89"/>
      <c r="D166" s="90">
        <v>492000</v>
      </c>
      <c r="E166" s="90">
        <v>430000</v>
      </c>
      <c r="F166" s="90"/>
      <c r="G166" s="45">
        <v>430000</v>
      </c>
      <c r="H166" s="45">
        <v>430000</v>
      </c>
    </row>
    <row r="167" spans="1:8" x14ac:dyDescent="0.3">
      <c r="A167" s="22"/>
      <c r="B167" s="24" t="s">
        <v>328</v>
      </c>
      <c r="C167" s="89"/>
      <c r="D167" s="90"/>
      <c r="E167" s="90"/>
      <c r="F167" s="90"/>
      <c r="G167" s="45">
        <v>-119830.52</v>
      </c>
      <c r="H167" s="45">
        <v>-119830.52</v>
      </c>
    </row>
    <row r="168" spans="1:8" ht="16.5" customHeight="1" x14ac:dyDescent="0.3">
      <c r="A168" s="22" t="s">
        <v>416</v>
      </c>
      <c r="B168" s="20" t="s">
        <v>407</v>
      </c>
      <c r="C168" s="89">
        <f t="shared" ref="C168:H168" si="74">C169+C170</f>
        <v>0</v>
      </c>
      <c r="D168" s="89">
        <f t="shared" si="74"/>
        <v>1190000</v>
      </c>
      <c r="E168" s="89">
        <f t="shared" si="74"/>
        <v>1067000</v>
      </c>
      <c r="F168" s="89">
        <f t="shared" si="74"/>
        <v>0</v>
      </c>
      <c r="G168" s="89">
        <f t="shared" si="74"/>
        <v>400000</v>
      </c>
      <c r="H168" s="89">
        <f t="shared" si="74"/>
        <v>400000</v>
      </c>
    </row>
    <row r="169" spans="1:8" ht="16.5" customHeight="1" x14ac:dyDescent="0.3">
      <c r="A169" s="22"/>
      <c r="B169" s="23" t="s">
        <v>336</v>
      </c>
      <c r="C169" s="89"/>
      <c r="D169" s="90">
        <v>1190000</v>
      </c>
      <c r="E169" s="90">
        <v>1067000</v>
      </c>
      <c r="F169" s="90"/>
      <c r="G169" s="45">
        <v>400000</v>
      </c>
      <c r="H169" s="45">
        <v>400000</v>
      </c>
    </row>
    <row r="170" spans="1:8" ht="16.5" customHeight="1" x14ac:dyDescent="0.3">
      <c r="A170" s="22"/>
      <c r="B170" s="48" t="s">
        <v>409</v>
      </c>
      <c r="C170" s="89"/>
      <c r="D170" s="90"/>
      <c r="E170" s="90"/>
      <c r="F170" s="90"/>
      <c r="G170" s="45"/>
      <c r="H170" s="45"/>
    </row>
    <row r="171" spans="1:8" ht="16.5" customHeight="1" x14ac:dyDescent="0.3">
      <c r="A171" s="22"/>
      <c r="B171" s="24" t="s">
        <v>328</v>
      </c>
      <c r="C171" s="89"/>
      <c r="D171" s="90"/>
      <c r="E171" s="90"/>
      <c r="F171" s="90"/>
      <c r="G171" s="45"/>
      <c r="H171" s="45"/>
    </row>
    <row r="172" spans="1:8" ht="16.5" customHeight="1" x14ac:dyDescent="0.3">
      <c r="A172" s="17" t="s">
        <v>419</v>
      </c>
      <c r="B172" s="24" t="s">
        <v>411</v>
      </c>
      <c r="C172" s="89"/>
      <c r="D172" s="90">
        <v>122000</v>
      </c>
      <c r="E172" s="90">
        <v>142710</v>
      </c>
      <c r="F172" s="90"/>
      <c r="G172" s="45">
        <v>74000</v>
      </c>
      <c r="H172" s="45">
        <v>74000</v>
      </c>
    </row>
    <row r="173" spans="1:8" ht="16.5" customHeight="1" x14ac:dyDescent="0.3">
      <c r="A173" s="17"/>
      <c r="B173" s="24" t="s">
        <v>328</v>
      </c>
      <c r="C173" s="89"/>
      <c r="D173" s="90"/>
      <c r="E173" s="90"/>
      <c r="F173" s="90"/>
      <c r="G173" s="45"/>
      <c r="H173" s="45"/>
    </row>
    <row r="174" spans="1:8" ht="16.5" customHeight="1" x14ac:dyDescent="0.3">
      <c r="A174" s="17" t="s">
        <v>420</v>
      </c>
      <c r="B174" s="24" t="s">
        <v>413</v>
      </c>
      <c r="C174" s="89"/>
      <c r="D174" s="90">
        <v>342420</v>
      </c>
      <c r="E174" s="90">
        <v>342420</v>
      </c>
      <c r="F174" s="90"/>
      <c r="G174" s="45">
        <v>0</v>
      </c>
      <c r="H174" s="45"/>
    </row>
    <row r="175" spans="1:8" ht="16.5" customHeight="1" x14ac:dyDescent="0.3">
      <c r="A175" s="17"/>
      <c r="B175" s="24" t="s">
        <v>328</v>
      </c>
      <c r="C175" s="89"/>
      <c r="D175" s="90"/>
      <c r="E175" s="90"/>
      <c r="F175" s="90"/>
      <c r="G175" s="45"/>
      <c r="H175" s="45"/>
    </row>
    <row r="176" spans="1:8" x14ac:dyDescent="0.3">
      <c r="A176" s="17"/>
      <c r="B176" s="20" t="s">
        <v>414</v>
      </c>
      <c r="C176" s="89">
        <f t="shared" ref="C176" si="75">C88+C100+C114+C130+C132+C134+C142+C144+C148+C154+C158+C160+C167+C171+C173+C175</f>
        <v>0</v>
      </c>
      <c r="D176" s="89">
        <f t="shared" ref="D176:H176" si="76">D88+D100+D114+D130+D132+D134+D142+D144+D148+D154+D158+D160+D167+D171+D173+D175</f>
        <v>0</v>
      </c>
      <c r="E176" s="89">
        <f t="shared" si="76"/>
        <v>0</v>
      </c>
      <c r="F176" s="89">
        <f t="shared" si="76"/>
        <v>0</v>
      </c>
      <c r="G176" s="89">
        <f t="shared" si="76"/>
        <v>-134893.75</v>
      </c>
      <c r="H176" s="89">
        <f t="shared" si="76"/>
        <v>-134893.75</v>
      </c>
    </row>
    <row r="177" spans="1:8" ht="30" x14ac:dyDescent="0.3">
      <c r="A177" s="17" t="s">
        <v>208</v>
      </c>
      <c r="B177" s="20" t="s">
        <v>193</v>
      </c>
      <c r="C177" s="89">
        <f t="shared" ref="C177:H177" si="77">C178</f>
        <v>0</v>
      </c>
      <c r="D177" s="89">
        <f t="shared" si="77"/>
        <v>20666750</v>
      </c>
      <c r="E177" s="89">
        <f t="shared" si="77"/>
        <v>20666750</v>
      </c>
      <c r="F177" s="89">
        <f t="shared" si="77"/>
        <v>0</v>
      </c>
      <c r="G177" s="89">
        <f t="shared" si="77"/>
        <v>20666730</v>
      </c>
      <c r="H177" s="89">
        <f t="shared" si="77"/>
        <v>20666730</v>
      </c>
    </row>
    <row r="178" spans="1:8" x14ac:dyDescent="0.3">
      <c r="A178" s="17" t="s">
        <v>423</v>
      </c>
      <c r="B178" s="20" t="s">
        <v>415</v>
      </c>
      <c r="C178" s="89">
        <f t="shared" ref="C178:H178" si="78">C179+C188</f>
        <v>0</v>
      </c>
      <c r="D178" s="89">
        <f t="shared" si="78"/>
        <v>20666750</v>
      </c>
      <c r="E178" s="89">
        <f t="shared" si="78"/>
        <v>20666750</v>
      </c>
      <c r="F178" s="89">
        <f t="shared" si="78"/>
        <v>0</v>
      </c>
      <c r="G178" s="89">
        <f t="shared" si="78"/>
        <v>20666730</v>
      </c>
      <c r="H178" s="89">
        <f t="shared" si="78"/>
        <v>20666730</v>
      </c>
    </row>
    <row r="179" spans="1:8" ht="30" x14ac:dyDescent="0.3">
      <c r="A179" s="17" t="s">
        <v>425</v>
      </c>
      <c r="B179" s="20" t="s">
        <v>417</v>
      </c>
      <c r="C179" s="89">
        <f>C180+C183+C186+C181+C182+C187</f>
        <v>0</v>
      </c>
      <c r="D179" s="89">
        <f t="shared" ref="D179:H179" si="79">D180+D183+D186+D181+D182+D187</f>
        <v>20666750</v>
      </c>
      <c r="E179" s="89">
        <f t="shared" si="79"/>
        <v>20666750</v>
      </c>
      <c r="F179" s="89">
        <f t="shared" si="79"/>
        <v>0</v>
      </c>
      <c r="G179" s="89">
        <f t="shared" si="79"/>
        <v>20666730</v>
      </c>
      <c r="H179" s="89">
        <f t="shared" si="79"/>
        <v>20666730</v>
      </c>
    </row>
    <row r="180" spans="1:8" ht="30" x14ac:dyDescent="0.3">
      <c r="A180" s="17"/>
      <c r="B180" s="24" t="s">
        <v>486</v>
      </c>
      <c r="C180" s="89"/>
      <c r="D180" s="90">
        <v>17733620</v>
      </c>
      <c r="E180" s="90">
        <v>17733620</v>
      </c>
      <c r="F180" s="90"/>
      <c r="G180" s="89">
        <v>17733620</v>
      </c>
      <c r="H180" s="89">
        <v>17733620</v>
      </c>
    </row>
    <row r="181" spans="1:8" ht="30" x14ac:dyDescent="0.3">
      <c r="A181" s="17"/>
      <c r="B181" s="24" t="s">
        <v>487</v>
      </c>
      <c r="C181" s="89"/>
      <c r="D181" s="90">
        <v>178640</v>
      </c>
      <c r="E181" s="90">
        <v>178640</v>
      </c>
      <c r="F181" s="90"/>
      <c r="G181" s="89">
        <v>178631</v>
      </c>
      <c r="H181" s="89">
        <v>178631</v>
      </c>
    </row>
    <row r="182" spans="1:8" ht="30" x14ac:dyDescent="0.3">
      <c r="A182" s="17"/>
      <c r="B182" s="24" t="s">
        <v>488</v>
      </c>
      <c r="C182" s="89"/>
      <c r="D182" s="90">
        <v>97250</v>
      </c>
      <c r="E182" s="90">
        <v>97250</v>
      </c>
      <c r="F182" s="90"/>
      <c r="G182" s="89">
        <v>97242</v>
      </c>
      <c r="H182" s="89">
        <v>97242</v>
      </c>
    </row>
    <row r="183" spans="1:8" ht="30" x14ac:dyDescent="0.3">
      <c r="A183" s="17"/>
      <c r="B183" s="24" t="s">
        <v>489</v>
      </c>
      <c r="C183" s="89">
        <f>C184+C185</f>
        <v>0</v>
      </c>
      <c r="D183" s="89">
        <f t="shared" ref="D183:H183" si="80">D184+D185</f>
        <v>1657290</v>
      </c>
      <c r="E183" s="89">
        <f t="shared" si="80"/>
        <v>1657290</v>
      </c>
      <c r="F183" s="89">
        <f t="shared" si="80"/>
        <v>0</v>
      </c>
      <c r="G183" s="89">
        <f t="shared" si="80"/>
        <v>1657287</v>
      </c>
      <c r="H183" s="89">
        <f t="shared" si="80"/>
        <v>1657287</v>
      </c>
    </row>
    <row r="184" spans="1:8" ht="75" x14ac:dyDescent="0.3">
      <c r="A184" s="17"/>
      <c r="B184" s="24" t="s">
        <v>418</v>
      </c>
      <c r="C184" s="89"/>
      <c r="D184" s="90">
        <v>757530</v>
      </c>
      <c r="E184" s="90">
        <v>757530</v>
      </c>
      <c r="F184" s="90"/>
      <c r="G184" s="89">
        <v>757527</v>
      </c>
      <c r="H184" s="89">
        <v>757527</v>
      </c>
    </row>
    <row r="185" spans="1:8" ht="75" x14ac:dyDescent="0.3">
      <c r="A185" s="17"/>
      <c r="B185" s="24" t="s">
        <v>490</v>
      </c>
      <c r="C185" s="89"/>
      <c r="D185" s="90">
        <v>899760</v>
      </c>
      <c r="E185" s="90">
        <v>899760</v>
      </c>
      <c r="F185" s="90"/>
      <c r="G185" s="89">
        <v>899760</v>
      </c>
      <c r="H185" s="89">
        <v>899760</v>
      </c>
    </row>
    <row r="186" spans="1:8" ht="45" x14ac:dyDescent="0.3">
      <c r="A186" s="17"/>
      <c r="B186" s="24" t="s">
        <v>491</v>
      </c>
      <c r="C186" s="89"/>
      <c r="D186" s="90"/>
      <c r="E186" s="90"/>
      <c r="F186" s="90"/>
      <c r="G186" s="89"/>
      <c r="H186" s="89"/>
    </row>
    <row r="187" spans="1:8" ht="45" x14ac:dyDescent="0.3">
      <c r="A187" s="17"/>
      <c r="B187" s="24" t="s">
        <v>492</v>
      </c>
      <c r="C187" s="89"/>
      <c r="D187" s="90">
        <v>999950</v>
      </c>
      <c r="E187" s="90">
        <v>999950</v>
      </c>
      <c r="F187" s="90"/>
      <c r="G187" s="89">
        <v>999950</v>
      </c>
      <c r="H187" s="89">
        <v>999950</v>
      </c>
    </row>
    <row r="188" spans="1:8" x14ac:dyDescent="0.3">
      <c r="A188" s="17" t="s">
        <v>431</v>
      </c>
      <c r="B188" s="20" t="s">
        <v>493</v>
      </c>
      <c r="C188" s="89">
        <f>C189+C190</f>
        <v>0</v>
      </c>
      <c r="D188" s="89">
        <f t="shared" ref="D188:H188" si="81">D189+D190</f>
        <v>0</v>
      </c>
      <c r="E188" s="89">
        <f t="shared" si="81"/>
        <v>0</v>
      </c>
      <c r="F188" s="89">
        <f t="shared" si="81"/>
        <v>0</v>
      </c>
      <c r="G188" s="89">
        <f t="shared" si="81"/>
        <v>0</v>
      </c>
      <c r="H188" s="89">
        <f t="shared" si="81"/>
        <v>0</v>
      </c>
    </row>
    <row r="189" spans="1:8" ht="45" x14ac:dyDescent="0.3">
      <c r="A189" s="17"/>
      <c r="B189" s="24" t="s">
        <v>494</v>
      </c>
      <c r="C189" s="89"/>
      <c r="D189" s="90"/>
      <c r="E189" s="90"/>
      <c r="F189" s="90"/>
      <c r="G189" s="89"/>
      <c r="H189" s="89"/>
    </row>
    <row r="190" spans="1:8" ht="30" x14ac:dyDescent="0.3">
      <c r="A190" s="17"/>
      <c r="B190" s="24" t="s">
        <v>495</v>
      </c>
      <c r="C190" s="89"/>
      <c r="D190" s="90"/>
      <c r="E190" s="90"/>
      <c r="F190" s="90"/>
      <c r="G190" s="89"/>
      <c r="H190" s="89"/>
    </row>
    <row r="191" spans="1:8" x14ac:dyDescent="0.3">
      <c r="A191" s="17" t="s">
        <v>433</v>
      </c>
      <c r="B191" s="49" t="s">
        <v>421</v>
      </c>
      <c r="C191" s="93">
        <f>+C192</f>
        <v>0</v>
      </c>
      <c r="D191" s="93">
        <f t="shared" ref="D191:H193" si="82">+D192</f>
        <v>7872000</v>
      </c>
      <c r="E191" s="93">
        <f t="shared" si="82"/>
        <v>7872000</v>
      </c>
      <c r="F191" s="93">
        <f t="shared" si="82"/>
        <v>0</v>
      </c>
      <c r="G191" s="93">
        <f t="shared" si="82"/>
        <v>3935992</v>
      </c>
      <c r="H191" s="93">
        <f t="shared" si="82"/>
        <v>3935992</v>
      </c>
    </row>
    <row r="192" spans="1:8" ht="16.5" customHeight="1" x14ac:dyDescent="0.3">
      <c r="A192" s="17" t="s">
        <v>435</v>
      </c>
      <c r="B192" s="49" t="s">
        <v>189</v>
      </c>
      <c r="C192" s="93">
        <f>+C193</f>
        <v>0</v>
      </c>
      <c r="D192" s="93">
        <f t="shared" si="82"/>
        <v>7872000</v>
      </c>
      <c r="E192" s="93">
        <f t="shared" si="82"/>
        <v>7872000</v>
      </c>
      <c r="F192" s="93">
        <f t="shared" si="82"/>
        <v>0</v>
      </c>
      <c r="G192" s="93">
        <f t="shared" si="82"/>
        <v>3935992</v>
      </c>
      <c r="H192" s="93">
        <f t="shared" si="82"/>
        <v>3935992</v>
      </c>
    </row>
    <row r="193" spans="1:8" ht="16.5" customHeight="1" x14ac:dyDescent="0.3">
      <c r="A193" s="17" t="s">
        <v>437</v>
      </c>
      <c r="B193" s="20" t="s">
        <v>422</v>
      </c>
      <c r="C193" s="93">
        <f>+C194</f>
        <v>0</v>
      </c>
      <c r="D193" s="93">
        <f t="shared" si="82"/>
        <v>7872000</v>
      </c>
      <c r="E193" s="93">
        <f t="shared" si="82"/>
        <v>7872000</v>
      </c>
      <c r="F193" s="93">
        <f t="shared" si="82"/>
        <v>0</v>
      </c>
      <c r="G193" s="93">
        <f t="shared" si="82"/>
        <v>3935992</v>
      </c>
      <c r="H193" s="93">
        <f t="shared" si="82"/>
        <v>3935992</v>
      </c>
    </row>
    <row r="194" spans="1:8" ht="16.5" customHeight="1" x14ac:dyDescent="0.3">
      <c r="A194" s="22" t="s">
        <v>439</v>
      </c>
      <c r="B194" s="49" t="s">
        <v>424</v>
      </c>
      <c r="C194" s="88">
        <f t="shared" ref="C194:H194" si="83">C195</f>
        <v>0</v>
      </c>
      <c r="D194" s="88">
        <f t="shared" si="83"/>
        <v>7872000</v>
      </c>
      <c r="E194" s="88">
        <f t="shared" si="83"/>
        <v>7872000</v>
      </c>
      <c r="F194" s="88">
        <f t="shared" si="83"/>
        <v>0</v>
      </c>
      <c r="G194" s="88">
        <f t="shared" si="83"/>
        <v>3935992</v>
      </c>
      <c r="H194" s="88">
        <f t="shared" si="83"/>
        <v>3935992</v>
      </c>
    </row>
    <row r="195" spans="1:8" ht="16.5" customHeight="1" x14ac:dyDescent="0.3">
      <c r="A195" s="22" t="s">
        <v>441</v>
      </c>
      <c r="B195" s="49" t="s">
        <v>426</v>
      </c>
      <c r="C195" s="88">
        <f t="shared" ref="C195:H195" si="84">C197+C198+C199</f>
        <v>0</v>
      </c>
      <c r="D195" s="88">
        <f t="shared" si="84"/>
        <v>7872000</v>
      </c>
      <c r="E195" s="88">
        <f t="shared" si="84"/>
        <v>7872000</v>
      </c>
      <c r="F195" s="88">
        <f t="shared" si="84"/>
        <v>0</v>
      </c>
      <c r="G195" s="88">
        <f t="shared" si="84"/>
        <v>3935992</v>
      </c>
      <c r="H195" s="88">
        <f t="shared" si="84"/>
        <v>3935992</v>
      </c>
    </row>
    <row r="196" spans="1:8" ht="16.5" customHeight="1" x14ac:dyDescent="0.3">
      <c r="A196" s="17" t="s">
        <v>443</v>
      </c>
      <c r="B196" s="49" t="s">
        <v>427</v>
      </c>
      <c r="C196" s="88">
        <f t="shared" ref="C196:H196" si="85">C197</f>
        <v>0</v>
      </c>
      <c r="D196" s="88">
        <f t="shared" si="85"/>
        <v>5494000</v>
      </c>
      <c r="E196" s="88">
        <f t="shared" si="85"/>
        <v>5494000</v>
      </c>
      <c r="F196" s="88">
        <f t="shared" si="85"/>
        <v>0</v>
      </c>
      <c r="G196" s="88">
        <f t="shared" si="85"/>
        <v>2746999</v>
      </c>
      <c r="H196" s="88">
        <f t="shared" si="85"/>
        <v>2746999</v>
      </c>
    </row>
    <row r="197" spans="1:8" ht="16.5" customHeight="1" x14ac:dyDescent="0.3">
      <c r="A197" s="22" t="s">
        <v>445</v>
      </c>
      <c r="B197" s="50" t="s">
        <v>428</v>
      </c>
      <c r="C197" s="89"/>
      <c r="D197" s="90">
        <v>5494000</v>
      </c>
      <c r="E197" s="90">
        <v>5494000</v>
      </c>
      <c r="F197" s="90"/>
      <c r="G197" s="45">
        <v>2746999</v>
      </c>
      <c r="H197" s="45">
        <v>2746999</v>
      </c>
    </row>
    <row r="198" spans="1:8" ht="16.5" customHeight="1" x14ac:dyDescent="0.3">
      <c r="A198" s="22" t="s">
        <v>446</v>
      </c>
      <c r="B198" s="50" t="s">
        <v>429</v>
      </c>
      <c r="C198" s="89"/>
      <c r="D198" s="90">
        <v>2378000</v>
      </c>
      <c r="E198" s="90">
        <v>2378000</v>
      </c>
      <c r="F198" s="90"/>
      <c r="G198" s="45">
        <v>1188993</v>
      </c>
      <c r="H198" s="45">
        <v>1188993</v>
      </c>
    </row>
    <row r="199" spans="1:8" ht="16.5" customHeight="1" x14ac:dyDescent="0.3">
      <c r="A199" s="22"/>
      <c r="B199" s="28" t="s">
        <v>430</v>
      </c>
      <c r="C199" s="89"/>
      <c r="D199" s="90"/>
      <c r="E199" s="90"/>
      <c r="F199" s="90"/>
      <c r="G199" s="45"/>
      <c r="H199" s="45"/>
    </row>
    <row r="200" spans="1:8" ht="30" x14ac:dyDescent="0.3">
      <c r="A200" s="22" t="s">
        <v>211</v>
      </c>
      <c r="B200" s="51" t="s">
        <v>195</v>
      </c>
      <c r="C200" s="86">
        <f t="shared" ref="C200" si="86">C205+C201</f>
        <v>0</v>
      </c>
      <c r="D200" s="86">
        <f t="shared" ref="D200:H200" si="87">D205+D201</f>
        <v>0</v>
      </c>
      <c r="E200" s="86">
        <f t="shared" si="87"/>
        <v>0</v>
      </c>
      <c r="F200" s="86">
        <f t="shared" si="87"/>
        <v>0</v>
      </c>
      <c r="G200" s="86">
        <f t="shared" si="87"/>
        <v>0</v>
      </c>
      <c r="H200" s="86">
        <f t="shared" si="87"/>
        <v>0</v>
      </c>
    </row>
    <row r="201" spans="1:8" x14ac:dyDescent="0.3">
      <c r="A201" s="22" t="s">
        <v>448</v>
      </c>
      <c r="B201" s="51" t="s">
        <v>432</v>
      </c>
      <c r="C201" s="86">
        <f t="shared" ref="C201" si="88">C202+C203+C204</f>
        <v>0</v>
      </c>
      <c r="D201" s="86">
        <f t="shared" ref="D201:H201" si="89">D202+D203+D204</f>
        <v>0</v>
      </c>
      <c r="E201" s="86">
        <f t="shared" si="89"/>
        <v>0</v>
      </c>
      <c r="F201" s="86">
        <f t="shared" si="89"/>
        <v>0</v>
      </c>
      <c r="G201" s="86">
        <f t="shared" si="89"/>
        <v>0</v>
      </c>
      <c r="H201" s="86">
        <f t="shared" si="89"/>
        <v>0</v>
      </c>
    </row>
    <row r="202" spans="1:8" x14ac:dyDescent="0.3">
      <c r="A202" s="22" t="s">
        <v>449</v>
      </c>
      <c r="B202" s="51" t="s">
        <v>434</v>
      </c>
      <c r="C202" s="86"/>
      <c r="D202" s="90"/>
      <c r="E202" s="90"/>
      <c r="F202" s="90"/>
      <c r="G202" s="86"/>
      <c r="H202" s="86"/>
    </row>
    <row r="203" spans="1:8" x14ac:dyDescent="0.3">
      <c r="A203" s="22" t="s">
        <v>450</v>
      </c>
      <c r="B203" s="51" t="s">
        <v>436</v>
      </c>
      <c r="C203" s="86"/>
      <c r="D203" s="90"/>
      <c r="E203" s="90"/>
      <c r="F203" s="90"/>
      <c r="G203" s="86"/>
      <c r="H203" s="86"/>
    </row>
    <row r="204" spans="1:8" x14ac:dyDescent="0.3">
      <c r="A204" s="22" t="s">
        <v>451</v>
      </c>
      <c r="B204" s="51" t="s">
        <v>438</v>
      </c>
      <c r="C204" s="86"/>
      <c r="D204" s="90"/>
      <c r="E204" s="90"/>
      <c r="F204" s="90"/>
      <c r="G204" s="86"/>
      <c r="H204" s="86"/>
    </row>
    <row r="205" spans="1:8" x14ac:dyDescent="0.3">
      <c r="A205" s="22" t="s">
        <v>452</v>
      </c>
      <c r="B205" s="51" t="s">
        <v>440</v>
      </c>
      <c r="C205" s="86">
        <f t="shared" ref="C205:H205" si="90">C206+C207+C208</f>
        <v>0</v>
      </c>
      <c r="D205" s="86">
        <f t="shared" si="90"/>
        <v>0</v>
      </c>
      <c r="E205" s="86">
        <f t="shared" si="90"/>
        <v>0</v>
      </c>
      <c r="F205" s="86">
        <f t="shared" si="90"/>
        <v>0</v>
      </c>
      <c r="G205" s="86">
        <f t="shared" si="90"/>
        <v>0</v>
      </c>
      <c r="H205" s="86">
        <f t="shared" si="90"/>
        <v>0</v>
      </c>
    </row>
    <row r="206" spans="1:8" x14ac:dyDescent="0.3">
      <c r="A206" s="22" t="s">
        <v>453</v>
      </c>
      <c r="B206" s="52" t="s">
        <v>442</v>
      </c>
      <c r="C206" s="45"/>
      <c r="D206" s="90"/>
      <c r="E206" s="90"/>
      <c r="F206" s="90"/>
      <c r="G206" s="45"/>
      <c r="H206" s="45"/>
    </row>
    <row r="207" spans="1:8" x14ac:dyDescent="0.3">
      <c r="A207" s="22" t="s">
        <v>455</v>
      </c>
      <c r="B207" s="52" t="s">
        <v>444</v>
      </c>
      <c r="C207" s="45"/>
      <c r="D207" s="90"/>
      <c r="E207" s="90"/>
      <c r="F207" s="90"/>
      <c r="G207" s="45"/>
      <c r="H207" s="45"/>
    </row>
    <row r="208" spans="1:8" x14ac:dyDescent="0.3">
      <c r="A208" s="22" t="s">
        <v>457</v>
      </c>
      <c r="B208" s="52" t="s">
        <v>438</v>
      </c>
      <c r="C208" s="45"/>
      <c r="D208" s="90"/>
      <c r="E208" s="90"/>
      <c r="F208" s="90"/>
      <c r="G208" s="45"/>
      <c r="H208" s="45"/>
    </row>
    <row r="209" spans="1:8" x14ac:dyDescent="0.3">
      <c r="A209" s="22" t="s">
        <v>458</v>
      </c>
      <c r="B209" s="51" t="s">
        <v>447</v>
      </c>
      <c r="C209" s="86">
        <f>C210</f>
        <v>0</v>
      </c>
      <c r="D209" s="86">
        <f t="shared" ref="D209:H210" si="91">D210</f>
        <v>0</v>
      </c>
      <c r="E209" s="86">
        <f t="shared" si="91"/>
        <v>0</v>
      </c>
      <c r="F209" s="86">
        <f t="shared" si="91"/>
        <v>0</v>
      </c>
      <c r="G209" s="86">
        <f t="shared" si="91"/>
        <v>0</v>
      </c>
      <c r="H209" s="86">
        <f t="shared" si="91"/>
        <v>0</v>
      </c>
    </row>
    <row r="210" spans="1:8" x14ac:dyDescent="0.3">
      <c r="A210" s="22" t="s">
        <v>459</v>
      </c>
      <c r="B210" s="51" t="s">
        <v>189</v>
      </c>
      <c r="C210" s="86">
        <f>C211</f>
        <v>0</v>
      </c>
      <c r="D210" s="86">
        <f t="shared" si="91"/>
        <v>0</v>
      </c>
      <c r="E210" s="86">
        <f t="shared" si="91"/>
        <v>0</v>
      </c>
      <c r="F210" s="86">
        <f t="shared" si="91"/>
        <v>0</v>
      </c>
      <c r="G210" s="86">
        <f t="shared" si="91"/>
        <v>0</v>
      </c>
      <c r="H210" s="86">
        <f t="shared" si="91"/>
        <v>0</v>
      </c>
    </row>
    <row r="211" spans="1:8" ht="30" x14ac:dyDescent="0.3">
      <c r="A211" s="22" t="s">
        <v>460</v>
      </c>
      <c r="B211" s="51" t="s">
        <v>195</v>
      </c>
      <c r="C211" s="86">
        <f t="shared" ref="C211" si="92">C214</f>
        <v>0</v>
      </c>
      <c r="D211" s="86">
        <f t="shared" ref="D211:H211" si="93">D214</f>
        <v>0</v>
      </c>
      <c r="E211" s="86">
        <f t="shared" si="93"/>
        <v>0</v>
      </c>
      <c r="F211" s="86">
        <f t="shared" si="93"/>
        <v>0</v>
      </c>
      <c r="G211" s="86">
        <f t="shared" si="93"/>
        <v>0</v>
      </c>
      <c r="H211" s="86">
        <f t="shared" si="93"/>
        <v>0</v>
      </c>
    </row>
    <row r="212" spans="1:8" x14ac:dyDescent="0.3">
      <c r="A212" s="22" t="s">
        <v>461</v>
      </c>
      <c r="B212" s="51" t="s">
        <v>206</v>
      </c>
      <c r="C212" s="86">
        <f t="shared" ref="C212:C217" si="94">C213</f>
        <v>0</v>
      </c>
      <c r="D212" s="86">
        <f t="shared" ref="D212:H214" si="95">D213</f>
        <v>0</v>
      </c>
      <c r="E212" s="86">
        <f t="shared" si="95"/>
        <v>0</v>
      </c>
      <c r="F212" s="86">
        <f t="shared" si="95"/>
        <v>0</v>
      </c>
      <c r="G212" s="86">
        <f t="shared" si="95"/>
        <v>0</v>
      </c>
      <c r="H212" s="86">
        <f t="shared" si="95"/>
        <v>0</v>
      </c>
    </row>
    <row r="213" spans="1:8" x14ac:dyDescent="0.3">
      <c r="A213" s="22" t="s">
        <v>462</v>
      </c>
      <c r="B213" s="51" t="s">
        <v>189</v>
      </c>
      <c r="C213" s="86">
        <f t="shared" si="94"/>
        <v>0</v>
      </c>
      <c r="D213" s="86">
        <f t="shared" si="95"/>
        <v>0</v>
      </c>
      <c r="E213" s="86">
        <f t="shared" si="95"/>
        <v>0</v>
      </c>
      <c r="F213" s="86">
        <f t="shared" si="95"/>
        <v>0</v>
      </c>
      <c r="G213" s="86">
        <f t="shared" si="95"/>
        <v>0</v>
      </c>
      <c r="H213" s="86">
        <f t="shared" si="95"/>
        <v>0</v>
      </c>
    </row>
    <row r="214" spans="1:8" ht="30" x14ac:dyDescent="0.3">
      <c r="A214" s="22" t="s">
        <v>463</v>
      </c>
      <c r="B214" s="52" t="s">
        <v>195</v>
      </c>
      <c r="C214" s="86">
        <f t="shared" si="94"/>
        <v>0</v>
      </c>
      <c r="D214" s="86">
        <f t="shared" si="95"/>
        <v>0</v>
      </c>
      <c r="E214" s="86">
        <f t="shared" si="95"/>
        <v>0</v>
      </c>
      <c r="F214" s="86">
        <f t="shared" si="95"/>
        <v>0</v>
      </c>
      <c r="G214" s="86">
        <f t="shared" si="95"/>
        <v>0</v>
      </c>
      <c r="H214" s="86">
        <f t="shared" si="95"/>
        <v>0</v>
      </c>
    </row>
    <row r="215" spans="1:8" x14ac:dyDescent="0.3">
      <c r="A215" s="22" t="s">
        <v>464</v>
      </c>
      <c r="B215" s="51" t="s">
        <v>440</v>
      </c>
      <c r="C215" s="86">
        <f t="shared" si="94"/>
        <v>0</v>
      </c>
      <c r="D215" s="86">
        <f t="shared" ref="D215:H217" si="96">D216</f>
        <v>0</v>
      </c>
      <c r="E215" s="86">
        <f t="shared" si="96"/>
        <v>0</v>
      </c>
      <c r="F215" s="86">
        <f t="shared" si="96"/>
        <v>0</v>
      </c>
      <c r="G215" s="86">
        <f t="shared" si="96"/>
        <v>0</v>
      </c>
      <c r="H215" s="86">
        <f t="shared" si="96"/>
        <v>0</v>
      </c>
    </row>
    <row r="216" spans="1:8" x14ac:dyDescent="0.3">
      <c r="A216" s="22" t="s">
        <v>465</v>
      </c>
      <c r="B216" s="51" t="s">
        <v>444</v>
      </c>
      <c r="C216" s="86">
        <f t="shared" si="94"/>
        <v>0</v>
      </c>
      <c r="D216" s="86">
        <f t="shared" si="96"/>
        <v>0</v>
      </c>
      <c r="E216" s="86">
        <f t="shared" si="96"/>
        <v>0</v>
      </c>
      <c r="F216" s="86">
        <f t="shared" si="96"/>
        <v>0</v>
      </c>
      <c r="G216" s="86">
        <f t="shared" si="96"/>
        <v>0</v>
      </c>
      <c r="H216" s="86">
        <f t="shared" si="96"/>
        <v>0</v>
      </c>
    </row>
    <row r="217" spans="1:8" x14ac:dyDescent="0.3">
      <c r="A217" s="22" t="s">
        <v>466</v>
      </c>
      <c r="B217" s="51" t="s">
        <v>454</v>
      </c>
      <c r="C217" s="86">
        <f t="shared" si="94"/>
        <v>0</v>
      </c>
      <c r="D217" s="86">
        <f t="shared" si="96"/>
        <v>0</v>
      </c>
      <c r="E217" s="86">
        <f t="shared" si="96"/>
        <v>0</v>
      </c>
      <c r="F217" s="86">
        <f t="shared" si="96"/>
        <v>0</v>
      </c>
      <c r="G217" s="86">
        <f t="shared" si="96"/>
        <v>0</v>
      </c>
      <c r="H217" s="86">
        <f t="shared" si="96"/>
        <v>0</v>
      </c>
    </row>
    <row r="218" spans="1:8" x14ac:dyDescent="0.3">
      <c r="A218" s="22" t="s">
        <v>467</v>
      </c>
      <c r="B218" s="52" t="s">
        <v>456</v>
      </c>
      <c r="C218" s="45"/>
      <c r="D218" s="90"/>
      <c r="E218" s="90"/>
      <c r="F218" s="90"/>
      <c r="G218" s="45"/>
      <c r="H218" s="45"/>
    </row>
    <row r="220" spans="1:8" x14ac:dyDescent="0.3">
      <c r="G220" s="6">
        <f>VENITURI!F7-CHELTUIELI!G7</f>
        <v>-57232724.600000001</v>
      </c>
    </row>
    <row r="221" spans="1:8" x14ac:dyDescent="0.3">
      <c r="G221" s="6">
        <v>57232724.600000001</v>
      </c>
    </row>
    <row r="222" spans="1:8" x14ac:dyDescent="0.3">
      <c r="B222" s="5" t="s">
        <v>498</v>
      </c>
      <c r="D222" s="5" t="s">
        <v>499</v>
      </c>
      <c r="E222" s="5"/>
      <c r="G222" s="4">
        <f>SUM(G220:G221)</f>
        <v>0</v>
      </c>
    </row>
    <row r="223" spans="1:8" x14ac:dyDescent="0.3">
      <c r="B223" s="5" t="s">
        <v>500</v>
      </c>
      <c r="D223" s="5" t="s">
        <v>501</v>
      </c>
      <c r="E223" s="5"/>
    </row>
  </sheetData>
  <protectedRanges>
    <protectedRange sqref="B2:B3 C1:C3" name="Zonă1_1" securityDescriptor="O:WDG:WDD:(A;;CC;;;WD)"/>
    <protectedRange sqref="G70:H70 G126:H130 G62:H66 G81:H85 G25:H33 G35:H35 G46:H51 G54:H57 G92:H93 G95:H100 G103:H108 G111:H114 G116:H124 G137:H139 G150:H150 G152:H154" name="Zonă3"/>
    <protectedRange sqref="B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2020-08-07T11:14:11Z</dcterms:created>
  <dcterms:modified xsi:type="dcterms:W3CDTF">2021-02-11T14:14:33Z</dcterms:modified>
</cp:coreProperties>
</file>